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odnomova.ZHS\Desktop\Иностранные граждане 01.11.2024\Методические материалы по тестироавнию ИН.ГР\"/>
    </mc:Choice>
  </mc:AlternateContent>
  <xr:revisionPtr revIDLastSave="0" documentId="8_{BA59A85A-B2E3-4F10-8E28-662594A1864F}" xr6:coauthVersionLast="36" xr6:coauthVersionMax="36" xr10:uidLastSave="{00000000-0000-0000-0000-000000000000}"/>
  <bookViews>
    <workbookView xWindow="0" yWindow="0" windowWidth="19200" windowHeight="6930" firstSheet="2" activeTab="10" xr2:uid="{00000000-000D-0000-FFFF-FFFF00000000}"/>
  </bookViews>
  <sheets>
    <sheet name="11 класс" sheetId="12" r:id="rId1"/>
    <sheet name="10 класс" sheetId="11" r:id="rId2"/>
    <sheet name="9 класс" sheetId="10" r:id="rId3"/>
    <sheet name="8 класс" sheetId="9" r:id="rId4"/>
    <sheet name="7 класс" sheetId="8" r:id="rId5"/>
    <sheet name="6 класс" sheetId="7" r:id="rId6"/>
    <sheet name="5 класс" sheetId="6" r:id="rId7"/>
    <sheet name="4 класс" sheetId="5" r:id="rId8"/>
    <sheet name="3 класс" sheetId="4" r:id="rId9"/>
    <sheet name="2 класс" sheetId="2" r:id="rId10"/>
    <sheet name="1 класс" sheetId="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2" i="12" l="1"/>
  <c r="AE12" i="12"/>
  <c r="AF11" i="12"/>
  <c r="AE11" i="12"/>
  <c r="AF10" i="12"/>
  <c r="AE10" i="12"/>
  <c r="AF9" i="12"/>
  <c r="AE9" i="12"/>
  <c r="AF9" i="11"/>
  <c r="AF10" i="11"/>
  <c r="AF11" i="11"/>
  <c r="AF12" i="11"/>
  <c r="AE12" i="11"/>
  <c r="AE11" i="11"/>
  <c r="AE10" i="11"/>
  <c r="AG10" i="11" s="1"/>
  <c r="AH10" i="11" s="1"/>
  <c r="AE9" i="11"/>
  <c r="AD12" i="10"/>
  <c r="AC12" i="10"/>
  <c r="AD11" i="10"/>
  <c r="AC11" i="10"/>
  <c r="AD10" i="10"/>
  <c r="AC10" i="10"/>
  <c r="AD9" i="10"/>
  <c r="AC9" i="10"/>
  <c r="AD12" i="9"/>
  <c r="AC12" i="9"/>
  <c r="AD11" i="9"/>
  <c r="AC11" i="9"/>
  <c r="AD10" i="9"/>
  <c r="AC10" i="9"/>
  <c r="AD9" i="9"/>
  <c r="AC9" i="9"/>
  <c r="AD12" i="8"/>
  <c r="AC12" i="8"/>
  <c r="AE12" i="8" s="1"/>
  <c r="AF12" i="8" s="1"/>
  <c r="AD11" i="8"/>
  <c r="AC11" i="8"/>
  <c r="AE11" i="8" s="1"/>
  <c r="AF11" i="8" s="1"/>
  <c r="AD10" i="8"/>
  <c r="AC10" i="8"/>
  <c r="AE10" i="8" s="1"/>
  <c r="AF10" i="8" s="1"/>
  <c r="AD9" i="8"/>
  <c r="AC9" i="8"/>
  <c r="AE9" i="8" s="1"/>
  <c r="AF9" i="8" s="1"/>
  <c r="AC9" i="7"/>
  <c r="AD9" i="7"/>
  <c r="AD10" i="7"/>
  <c r="AD11" i="7"/>
  <c r="AD12" i="7"/>
  <c r="AE9" i="7"/>
  <c r="AF9" i="7" s="1"/>
  <c r="AC12" i="7"/>
  <c r="AE12" i="7" s="1"/>
  <c r="AF12" i="7" s="1"/>
  <c r="AC11" i="7"/>
  <c r="AE11" i="7" s="1"/>
  <c r="AF11" i="7" s="1"/>
  <c r="AC10" i="7"/>
  <c r="AB12" i="6"/>
  <c r="AA12" i="6"/>
  <c r="AB11" i="6"/>
  <c r="AA11" i="6"/>
  <c r="AB10" i="6"/>
  <c r="AA10" i="6"/>
  <c r="AB9" i="6"/>
  <c r="AA9" i="6"/>
  <c r="AC9" i="6" l="1"/>
  <c r="AD9" i="6" s="1"/>
  <c r="AC10" i="6"/>
  <c r="AD10" i="6" s="1"/>
  <c r="AC11" i="6"/>
  <c r="AD11" i="6" s="1"/>
  <c r="AC12" i="6"/>
  <c r="AD12" i="6" s="1"/>
  <c r="AE9" i="9"/>
  <c r="AF9" i="9" s="1"/>
  <c r="AE10" i="9"/>
  <c r="AF10" i="9" s="1"/>
  <c r="AE11" i="9"/>
  <c r="AF11" i="9" s="1"/>
  <c r="AE12" i="9"/>
  <c r="AF12" i="9" s="1"/>
  <c r="AE9" i="10"/>
  <c r="AF9" i="10" s="1"/>
  <c r="AE10" i="10"/>
  <c r="AF10" i="10" s="1"/>
  <c r="AE11" i="10"/>
  <c r="AF11" i="10" s="1"/>
  <c r="AE12" i="10"/>
  <c r="AF12" i="10" s="1"/>
  <c r="AG9" i="12"/>
  <c r="AH9" i="12" s="1"/>
  <c r="AG10" i="12"/>
  <c r="AH10" i="12" s="1"/>
  <c r="AG11" i="12"/>
  <c r="AH11" i="12" s="1"/>
  <c r="AG12" i="12"/>
  <c r="AH12" i="12" s="1"/>
  <c r="AG12" i="11"/>
  <c r="AH12" i="11" s="1"/>
  <c r="AG9" i="11"/>
  <c r="AH9" i="11" s="1"/>
  <c r="AG11" i="11"/>
  <c r="AH11" i="11" s="1"/>
  <c r="AE10" i="7"/>
  <c r="AF10" i="7" s="1"/>
  <c r="AB12" i="5"/>
  <c r="AA12" i="5"/>
  <c r="AB11" i="5"/>
  <c r="AA11" i="5"/>
  <c r="AB10" i="5"/>
  <c r="AA10" i="5"/>
  <c r="AB9" i="5"/>
  <c r="AA9" i="5"/>
  <c r="P9" i="1"/>
  <c r="Q9" i="1" s="1"/>
  <c r="AB9" i="2"/>
  <c r="AB10" i="2"/>
  <c r="AB11" i="2"/>
  <c r="AB12" i="2"/>
  <c r="AA9" i="2"/>
  <c r="AA10" i="2"/>
  <c r="AC10" i="2" s="1"/>
  <c r="AD10" i="2" s="1"/>
  <c r="AA11" i="2"/>
  <c r="AA12" i="2"/>
  <c r="AC12" i="2" s="1"/>
  <c r="AD12" i="2" s="1"/>
  <c r="AB9" i="4"/>
  <c r="AB10" i="4"/>
  <c r="AB11" i="4"/>
  <c r="AB12" i="4"/>
  <c r="AA9" i="4"/>
  <c r="AA12" i="4"/>
  <c r="AA11" i="4"/>
  <c r="AA10" i="4"/>
  <c r="P10" i="1"/>
  <c r="P11" i="1"/>
  <c r="P12" i="1"/>
  <c r="AC10" i="5" l="1"/>
  <c r="AD10" i="5" s="1"/>
  <c r="AC12" i="5"/>
  <c r="AD12" i="5" s="1"/>
  <c r="AC9" i="5"/>
  <c r="AD9" i="5" s="1"/>
  <c r="AC11" i="5"/>
  <c r="AD11" i="5" s="1"/>
  <c r="Q10" i="1"/>
  <c r="Q11" i="1"/>
  <c r="Q12" i="1"/>
  <c r="AC11" i="2"/>
  <c r="AD11" i="2" s="1"/>
  <c r="AC9" i="2"/>
  <c r="AD9" i="2" s="1"/>
  <c r="AC11" i="4"/>
  <c r="AC12" i="4"/>
  <c r="AC10" i="4"/>
  <c r="AC9" i="4"/>
  <c r="AD12" i="4" l="1"/>
  <c r="AD9" i="4"/>
  <c r="AD10" i="4"/>
  <c r="AD11" i="4"/>
</calcChain>
</file>

<file path=xl/sharedStrings.xml><?xml version="1.0" encoding="utf-8"?>
<sst xmlns="http://schemas.openxmlformats.org/spreadsheetml/2006/main" count="750" uniqueCount="126">
  <si>
    <t>№ п/п</t>
  </si>
  <si>
    <t>Пример</t>
  </si>
  <si>
    <t>Гражданство</t>
  </si>
  <si>
    <t>Дата проведения тестирования</t>
  </si>
  <si>
    <t>01.04.2025</t>
  </si>
  <si>
    <t>101</t>
  </si>
  <si>
    <t>Узбекистан</t>
  </si>
  <si>
    <t>Форма сбора сведений по каждому иностранному гражданину, принимаемому на обучение по образовательным программам начального общего, основного общего и среднего общего образования</t>
  </si>
  <si>
    <t>Субъект Российской Федерации</t>
  </si>
  <si>
    <t>Задание 1</t>
  </si>
  <si>
    <t>Задание 2</t>
  </si>
  <si>
    <t>Задание 3</t>
  </si>
  <si>
    <t>Задание 4</t>
  </si>
  <si>
    <t>Успешность прохождения тестирования
(да / нет)</t>
  </si>
  <si>
    <t>Результат тестирования</t>
  </si>
  <si>
    <t>Информация об иностранном гражданине, принимаемом на обучение</t>
  </si>
  <si>
    <t>нет</t>
  </si>
  <si>
    <t>Тестирование для поступления в</t>
  </si>
  <si>
    <t>1 класс</t>
  </si>
  <si>
    <t>Период проведения тестирования</t>
  </si>
  <si>
    <t>с</t>
  </si>
  <si>
    <t>ДД.ММ.ГГГГ.</t>
  </si>
  <si>
    <t>по</t>
  </si>
  <si>
    <t>125</t>
  </si>
  <si>
    <t>2 класс</t>
  </si>
  <si>
    <t>Результаты оценивания выполнения заданий устной части тестирования в соответствии с критериями (первичные баллы)</t>
  </si>
  <si>
    <t>Т1</t>
  </si>
  <si>
    <t>Т2</t>
  </si>
  <si>
    <t>Д1</t>
  </si>
  <si>
    <t>Д2</t>
  </si>
  <si>
    <t>М1</t>
  </si>
  <si>
    <t>М2</t>
  </si>
  <si>
    <t>С1</t>
  </si>
  <si>
    <t>С2</t>
  </si>
  <si>
    <t>ЛГ1</t>
  </si>
  <si>
    <t>ЛГ2</t>
  </si>
  <si>
    <t>ЛГ3</t>
  </si>
  <si>
    <t xml:space="preserve"> Д3</t>
  </si>
  <si>
    <t xml:space="preserve"> Д1</t>
  </si>
  <si>
    <t xml:space="preserve"> Д2</t>
  </si>
  <si>
    <t xml:space="preserve"> М2</t>
  </si>
  <si>
    <t>Ч1</t>
  </si>
  <si>
    <t>Ч2</t>
  </si>
  <si>
    <t>Ч3</t>
  </si>
  <si>
    <t>П1</t>
  </si>
  <si>
    <t>П2</t>
  </si>
  <si>
    <t>Процент от максимального количества ПБ</t>
  </si>
  <si>
    <t>Вариант диагности-ческих материалов</t>
  </si>
  <si>
    <t>М3</t>
  </si>
  <si>
    <t>Результаты оценивания выполнения заданий УСТНОЙ части тестирования в соответствии с критериями (первичные баллы)</t>
  </si>
  <si>
    <t>Результаты оценивания выполнения заданий ПИСЬМЕННОЙ части тестирования в соответствии с критериями (первичные баллы)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</si>
  <si>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</si>
  <si>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</si>
  <si>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</si>
  <si>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</si>
  <si>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</si>
  <si>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</si>
  <si>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</si>
  <si>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З5</t>
  </si>
  <si>
    <t>З6</t>
  </si>
  <si>
    <t>З7</t>
  </si>
  <si>
    <t>З8-1</t>
  </si>
  <si>
    <t>З8-2</t>
  </si>
  <si>
    <t>З8-3</t>
  </si>
  <si>
    <t>З9</t>
  </si>
  <si>
    <t>З10</t>
  </si>
  <si>
    <t>З11</t>
  </si>
  <si>
    <t>Вариант ПЧ</t>
  </si>
  <si>
    <t>Вариант УЧ</t>
  </si>
  <si>
    <r>
      <t>Уникальный код</t>
    </r>
    <r>
      <rPr>
        <vertAlign val="superscript"/>
        <sz val="10"/>
        <color theme="1"/>
        <rFont val="Cambria"/>
        <family val="1"/>
        <charset val="204"/>
      </rPr>
      <t>1</t>
    </r>
  </si>
  <si>
    <t>Общее количество  ПБ</t>
  </si>
  <si>
    <t>Достижение 9 ПБ 
за УЧ</t>
  </si>
  <si>
    <t>3 класс</t>
  </si>
  <si>
    <t>П3</t>
  </si>
  <si>
    <t>З8</t>
  </si>
  <si>
    <t>З11-1</t>
  </si>
  <si>
    <t>З11-2</t>
  </si>
  <si>
    <t>Задание 12</t>
  </si>
  <si>
    <t>Процент от макс. количества ПБ</t>
  </si>
  <si>
    <t>да</t>
  </si>
  <si>
    <t>Сумма ПБ за УЧ</t>
  </si>
  <si>
    <t>Сумма ПБ за ПЧ</t>
  </si>
  <si>
    <t>4 класс</t>
  </si>
  <si>
    <t>Т3</t>
  </si>
  <si>
    <t>425</t>
  </si>
  <si>
    <t>325</t>
  </si>
  <si>
    <t>225</t>
  </si>
  <si>
    <t>525</t>
  </si>
  <si>
    <t>5 класс</t>
  </si>
  <si>
    <t>Задание 13</t>
  </si>
  <si>
    <t>З12</t>
  </si>
  <si>
    <t>625</t>
  </si>
  <si>
    <t>6 класс</t>
  </si>
  <si>
    <t>Задание 14</t>
  </si>
  <si>
    <t>Р1</t>
  </si>
  <si>
    <t>Р2</t>
  </si>
  <si>
    <t>П4</t>
  </si>
  <si>
    <t>Достижение 
18 ПБ 
(мин.ПБ успешности)</t>
  </si>
  <si>
    <t>Достижение
 9 ПБ 
за УЧ</t>
  </si>
  <si>
    <t>Достижение
 18 ПБ 
(мин.ПБ успешности)</t>
  </si>
  <si>
    <t>Достижение 
20 ПБ 
(мин.ПБ успешности)</t>
  </si>
  <si>
    <t>Достижение
9 ПБ 
за УЧ</t>
  </si>
  <si>
    <t>Достижение 
9 ПБ 
за УЧ</t>
  </si>
  <si>
    <t>Для каждого иностранного гражданина формируется уникальный цифровой код, содержащий не более 8 символов. Код должен быть уникальным (не повторяться) в рамках массива иностранных граждан, проходящих тестирование в определенную дату для поступления в соответствующий класс. При повторном проходении тестирования иностранному гражаданину присваивается тот же код, который использовался при предыдущем тестировании</t>
  </si>
  <si>
    <t>7 класс</t>
  </si>
  <si>
    <t>Р3</t>
  </si>
  <si>
    <t>Р4</t>
  </si>
  <si>
    <t>8 класс</t>
  </si>
  <si>
    <t>725</t>
  </si>
  <si>
    <t>825</t>
  </si>
  <si>
    <t>9 класс</t>
  </si>
  <si>
    <t>925</t>
  </si>
  <si>
    <t>10 класс</t>
  </si>
  <si>
    <t>1025</t>
  </si>
  <si>
    <t>Достижение 
22 ПБ 
(мин.ПБ успешности)</t>
  </si>
  <si>
    <t>И1</t>
  </si>
  <si>
    <t>И2</t>
  </si>
  <si>
    <t>И3</t>
  </si>
  <si>
    <t>И4</t>
  </si>
  <si>
    <t>Задание 15</t>
  </si>
  <si>
    <t>З13</t>
  </si>
  <si>
    <t>З14</t>
  </si>
  <si>
    <t>З15</t>
  </si>
  <si>
    <t>11 класс</t>
  </si>
  <si>
    <t>Общее количество  ПБ 
(из 10)</t>
  </si>
  <si>
    <t>1125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</si>
</sst>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i/>
      <sz val="12"/>
      <color theme="5" tint="-0.249977111117893"/>
      <name val="Cambria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mbria"/>
      <family val="1"/>
      <charset val="204"/>
    </font>
    <font>
      <b/>
      <sz val="12"/>
      <color theme="1"/>
      <name val="Cambria"/>
      <family val="1"/>
      <charset val="204"/>
    </font>
    <font>
      <vertAlign val="superscript"/>
      <sz val="12"/>
      <color theme="1"/>
      <name val="Cambria"/>
      <family val="1"/>
      <charset val="204"/>
    </font>
    <font>
      <b/>
      <i/>
      <sz val="12"/>
      <color theme="5" tint="-0.249977111117893"/>
      <name val="Cambria"/>
      <family val="1"/>
      <charset val="204"/>
    </font>
    <font>
      <sz val="10"/>
      <color theme="1"/>
      <name val="Cambria"/>
      <family val="1"/>
      <charset val="204"/>
    </font>
    <font>
      <vertAlign val="superscript"/>
      <sz val="10"/>
      <color theme="1"/>
      <name val="Cambria"/>
      <family val="1"/>
      <charset val="204"/>
    </font>
    <font>
      <b/>
      <sz val="10"/>
      <color theme="0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49" fontId="7" fillId="2" borderId="5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4" fillId="3" borderId="5" xfId="1" applyFont="1" applyFill="1" applyBorder="1" applyAlignment="1">
      <alignment horizontal="center" vertical="center" wrapText="1"/>
    </xf>
    <xf numFmtId="9" fontId="1" fillId="0" borderId="7" xfId="1" applyFont="1" applyBorder="1" applyAlignment="1">
      <alignment horizontal="center" vertical="center"/>
    </xf>
    <xf numFmtId="9" fontId="1" fillId="0" borderId="9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9" fontId="13" fillId="2" borderId="1" xfId="0" applyNumberFormat="1" applyFont="1" applyFill="1" applyBorder="1" applyAlignment="1">
      <alignment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49" fontId="13" fillId="2" borderId="14" xfId="0" applyNumberFormat="1" applyFont="1" applyFill="1" applyBorder="1" applyAlignment="1">
      <alignment horizontal="center" vertical="center" wrapText="1"/>
    </xf>
    <xf numFmtId="49" fontId="13" fillId="2" borderId="1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38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Таблица13564789101112" displayName="Таблица13564789101112" ref="A8:AK12" totalsRowShown="0" headerRowDxfId="386" dataDxfId="385">
  <autoFilter ref="A8:AK12" xr:uid="{00000000-0009-0000-0100-00000B000000}"/>
  <tableColumns count="37">
    <tableColumn id="1" xr3:uid="{00000000-0010-0000-0000-000001000000}" name="№ п/п" dataDxfId="384"/>
    <tableColumn id="2" xr3:uid="{00000000-0010-0000-0000-000002000000}" name="Уникальный код1" dataDxfId="383"/>
    <tableColumn id="15" xr3:uid="{00000000-0010-0000-0000-00000F000000}" name="Гражданство" dataDxfId="382"/>
    <tableColumn id="14" xr3:uid="{00000000-0010-0000-0000-00000E000000}" name="Дата проведения тестирования" dataDxfId="381"/>
    <tableColumn id="13" xr3:uid="{00000000-0010-0000-0000-00000D000000}" name="Вариант УЧ" dataDxfId="380"/>
    <tableColumn id="3" xr3:uid="{00000000-0010-0000-0000-000003000000}" name="Д1" dataDxfId="379"/>
    <tableColumn id="4" xr3:uid="{00000000-0010-0000-0000-000004000000}" name="Д2" dataDxfId="378"/>
    <tableColumn id="6" xr3:uid="{00000000-0010-0000-0000-000006000000}" name="М1" dataDxfId="377"/>
    <tableColumn id="7" xr3:uid="{00000000-0010-0000-0000-000007000000}" name="М2" dataDxfId="376"/>
    <tableColumn id="8" xr3:uid="{00000000-0010-0000-0000-000008000000}" name="М3" dataDxfId="375"/>
    <tableColumn id="42" xr3:uid="{00000000-0010-0000-0000-00002A000000}" name="Ч1" dataDxfId="374"/>
    <tableColumn id="9" xr3:uid="{00000000-0010-0000-0000-000009000000}" name="Ч2" dataDxfId="373"/>
    <tableColumn id="10" xr3:uid="{00000000-0010-0000-0000-00000A000000}" name="Ч3" dataDxfId="372"/>
    <tableColumn id="25" xr3:uid="{00000000-0010-0000-0000-000019000000}" name="П1" dataDxfId="371"/>
    <tableColumn id="24" xr3:uid="{00000000-0010-0000-0000-000018000000}" name="П2" dataDxfId="370"/>
    <tableColumn id="36" xr3:uid="{00000000-0010-0000-0000-000024000000}" name="Вариант ПЧ" dataDxfId="369"/>
    <tableColumn id="35" xr3:uid="{00000000-0010-0000-0000-000023000000}" name="З5" dataDxfId="368"/>
    <tableColumn id="34" xr3:uid="{00000000-0010-0000-0000-000022000000}" name="З6" dataDxfId="367"/>
    <tableColumn id="33" xr3:uid="{00000000-0010-0000-0000-000021000000}" name="З7" dataDxfId="366"/>
    <tableColumn id="32" xr3:uid="{00000000-0010-0000-0000-000020000000}" name="З8" dataDxfId="365"/>
    <tableColumn id="29" xr3:uid="{00000000-0010-0000-0000-00001D000000}" name="И1" dataDxfId="364"/>
    <tableColumn id="28" xr3:uid="{00000000-0010-0000-0000-00001C000000}" name="И2" dataDxfId="363"/>
    <tableColumn id="27" xr3:uid="{00000000-0010-0000-0000-00001B000000}" name="И3" dataDxfId="362"/>
    <tableColumn id="26" xr3:uid="{00000000-0010-0000-0000-00001A000000}" name="И4" dataDxfId="361"/>
    <tableColumn id="44" xr3:uid="{00000000-0010-0000-0000-00002C000000}" name="З10" dataDxfId="360"/>
    <tableColumn id="43" xr3:uid="{00000000-0010-0000-0000-00002B000000}" name="З11" dataDxfId="359"/>
    <tableColumn id="11" xr3:uid="{00000000-0010-0000-0000-00000B000000}" name="З12" dataDxfId="358"/>
    <tableColumn id="5" xr3:uid="{00000000-0010-0000-0000-000005000000}" name="З13" dataDxfId="357"/>
    <tableColumn id="17" xr3:uid="{00000000-0010-0000-0000-000011000000}" name="З14" dataDxfId="356"/>
    <tableColumn id="12" xr3:uid="{00000000-0010-0000-0000-00000C000000}" name="З15" dataDxfId="355"/>
    <tableColumn id="16" xr3:uid="{00000000-0010-0000-0000-000010000000}" name="Сумма ПБ за УЧ" dataDxfId="354">
      <calculatedColumnFormula>SUM(Таблица13564789101112[[#This Row],[Д1]:[П2]])</calculatedColumnFormula>
    </tableColumn>
    <tableColumn id="37" xr3:uid="{00000000-0010-0000-0000-000025000000}" name="Сумма ПБ за ПЧ" dataDxfId="353">
      <calculatedColumnFormula>SUM(Таблица13564789101112[[#This Row],[З5]:[З15]])</calculatedColumnFormula>
    </tableColumn>
    <tableColumn id="38" xr3:uid="{00000000-0010-0000-0000-000026000000}" name="Общее количество  ПБ" dataDxfId="352">
      <calculatedColumnFormula>Таблица13564789101112[[#This Row],[Сумма ПБ за УЧ]]+Таблица13564789101112[[#This Row],[Сумма ПБ за ПЧ]]</calculatedColumnFormula>
    </tableColumn>
    <tableColumn id="45" xr3:uid="{00000000-0010-0000-0000-00002D000000}" name="Процент от макс. количества ПБ" dataDxfId="351" dataCellStyle="Процентный">
      <calculatedColumnFormula>Таблица13564789101112[[#This Row],[Общее количество  ПБ]]/24</calculatedColumnFormula>
    </tableColumn>
    <tableColumn id="47" xr3:uid="{00000000-0010-0000-0000-00002F000000}" name="Достижение _x000a_22 ПБ _x000a_(мин.ПБ успешности)" dataDxfId="350" dataCellStyle="Процентный"/>
    <tableColumn id="41" xr3:uid="{00000000-0010-0000-0000-000029000000}" name="Достижение_x000a_9 ПБ _x000a_за УЧ" dataDxfId="349"/>
    <tableColumn id="18" xr3:uid="{00000000-0010-0000-0000-000012000000}" name="Успешность прохождения тестирования_x000a_(да / нет)" dataDxfId="348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9000000}" name="Таблица13" displayName="Таблица13" ref="A8:AG12" totalsRowShown="0" headerRowDxfId="55" dataDxfId="54">
  <autoFilter ref="A8:AG12" xr:uid="{00000000-0009-0000-0100-000002000000}"/>
  <tableColumns count="33">
    <tableColumn id="1" xr3:uid="{00000000-0010-0000-0900-000001000000}" name="№ п/п" dataDxfId="53"/>
    <tableColumn id="2" xr3:uid="{00000000-0010-0000-0900-000002000000}" name="Уникальный код1" dataDxfId="52"/>
    <tableColumn id="15" xr3:uid="{00000000-0010-0000-0900-00000F000000}" name="Гражданство" dataDxfId="51"/>
    <tableColumn id="14" xr3:uid="{00000000-0010-0000-0900-00000E000000}" name="Дата проведения тестирования" dataDxfId="50"/>
    <tableColumn id="13" xr3:uid="{00000000-0010-0000-0900-00000D000000}" name="Вариант УЧ" dataDxfId="49"/>
    <tableColumn id="3" xr3:uid="{00000000-0010-0000-0900-000003000000}" name="Д1" dataDxfId="48"/>
    <tableColumn id="4" xr3:uid="{00000000-0010-0000-0900-000004000000}" name="Д2" dataDxfId="47"/>
    <tableColumn id="6" xr3:uid="{00000000-0010-0000-0900-000006000000}" name="М1" dataDxfId="46"/>
    <tableColumn id="7" xr3:uid="{00000000-0010-0000-0900-000007000000}" name="М2" dataDxfId="45"/>
    <tableColumn id="5" xr3:uid="{00000000-0010-0000-0900-000005000000}" name="М3" dataDxfId="44"/>
    <tableColumn id="8" xr3:uid="{00000000-0010-0000-0900-000008000000}" name="С1" dataDxfId="43"/>
    <tableColumn id="9" xr3:uid="{00000000-0010-0000-0900-000009000000}" name="С2" dataDxfId="42"/>
    <tableColumn id="10" xr3:uid="{00000000-0010-0000-0900-00000A000000}" name="ЛГ1" dataDxfId="41"/>
    <tableColumn id="25" xr3:uid="{00000000-0010-0000-0900-000019000000}" name="ЛГ2" dataDxfId="40"/>
    <tableColumn id="24" xr3:uid="{00000000-0010-0000-0900-000018000000}" name="ЛГ3" dataDxfId="39"/>
    <tableColumn id="36" xr3:uid="{00000000-0010-0000-0900-000024000000}" name="Вариант ПЧ" dataDxfId="38"/>
    <tableColumn id="35" xr3:uid="{00000000-0010-0000-0900-000023000000}" name="З5" dataDxfId="37"/>
    <tableColumn id="34" xr3:uid="{00000000-0010-0000-0900-000022000000}" name="З6" dataDxfId="36"/>
    <tableColumn id="33" xr3:uid="{00000000-0010-0000-0900-000021000000}" name="З7" dataDxfId="35"/>
    <tableColumn id="32" xr3:uid="{00000000-0010-0000-0900-000020000000}" name="З8-1" dataDxfId="34"/>
    <tableColumn id="31" xr3:uid="{00000000-0010-0000-0900-00001F000000}" name="З8-2" dataDxfId="33"/>
    <tableColumn id="30" xr3:uid="{00000000-0010-0000-0900-00001E000000}" name="З8-3" dataDxfId="32"/>
    <tableColumn id="29" xr3:uid="{00000000-0010-0000-0900-00001D000000}" name="З9" dataDxfId="31"/>
    <tableColumn id="28" xr3:uid="{00000000-0010-0000-0900-00001C000000}" name="З10" dataDxfId="30"/>
    <tableColumn id="27" xr3:uid="{00000000-0010-0000-0900-00001B000000}" name="Т1" dataDxfId="29"/>
    <tableColumn id="26" xr3:uid="{00000000-0010-0000-0900-00001A000000}" name="Т2" dataDxfId="28"/>
    <tableColumn id="16" xr3:uid="{00000000-0010-0000-0900-000010000000}" name="Сумма ПБ за УЧ" dataDxfId="27">
      <calculatedColumnFormula>SUM(Таблица13[[#This Row],[Д1]:[ЛГ3]])</calculatedColumnFormula>
    </tableColumn>
    <tableColumn id="37" xr3:uid="{00000000-0010-0000-0900-000025000000}" name="Сумма ПБ за ПЧ" dataDxfId="26">
      <calculatedColumnFormula>SUM(Таблица13[[#This Row],[З5]:[Т2]])</calculatedColumnFormula>
    </tableColumn>
    <tableColumn id="38" xr3:uid="{00000000-0010-0000-0900-000026000000}" name="Общее количество  ПБ" dataDxfId="25">
      <calculatedColumnFormula>SUM(AA9,AB9)</calculatedColumnFormula>
    </tableColumn>
    <tableColumn id="41" xr3:uid="{00000000-0010-0000-0900-000029000000}" name="Процент от макс. количества ПБ" dataDxfId="24" dataCellStyle="Процентный">
      <calculatedColumnFormula>Таблица13[[#This Row],[Общее количество  ПБ]]/20</calculatedColumnFormula>
    </tableColumn>
    <tableColumn id="19" xr3:uid="{00000000-0010-0000-0900-000013000000}" name="Достижение _x000a_18 ПБ _x000a_(мин.ПБ успешности)" dataDxfId="23" dataCellStyle="Процентный"/>
    <tableColumn id="18" xr3:uid="{00000000-0010-0000-0900-000012000000}" name="Достижение_x000a_ 9 ПБ _x000a_за УЧ" dataDxfId="22"/>
    <tableColumn id="42" xr3:uid="{00000000-0010-0000-0900-00002A000000}" name="Успешность прохождения тестирования_x000a_(да / нет)" dataDxfId="21"/>
  </tableColumns>
  <tableStyleInfo name="TableStyleLight1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A000000}" name="Таблица1" displayName="Таблица1" ref="A8:S12" totalsRowShown="0" headerRowDxfId="20" dataDxfId="19">
  <autoFilter ref="A8:S12" xr:uid="{00000000-0009-0000-0100-000001000000}"/>
  <tableColumns count="19">
    <tableColumn id="1" xr3:uid="{00000000-0010-0000-0A00-000001000000}" name="№ п/п" dataDxfId="18"/>
    <tableColumn id="2" xr3:uid="{00000000-0010-0000-0A00-000002000000}" name="Уникальный код1" dataDxfId="17"/>
    <tableColumn id="15" xr3:uid="{00000000-0010-0000-0A00-00000F000000}" name="Гражданство" dataDxfId="16"/>
    <tableColumn id="14" xr3:uid="{00000000-0010-0000-0A00-00000E000000}" name="Дата проведения тестирования" dataDxfId="15"/>
    <tableColumn id="13" xr3:uid="{00000000-0010-0000-0A00-00000D000000}" name="Вариант диагности-ческих материалов" dataDxfId="14"/>
    <tableColumn id="3" xr3:uid="{00000000-0010-0000-0A00-000003000000}" name=" Д1" dataDxfId="13"/>
    <tableColumn id="4" xr3:uid="{00000000-0010-0000-0A00-000004000000}" name=" Д2" dataDxfId="12"/>
    <tableColumn id="20" xr3:uid="{00000000-0010-0000-0A00-000014000000}" name=" Д3" dataDxfId="11"/>
    <tableColumn id="6" xr3:uid="{00000000-0010-0000-0A00-000006000000}" name="М1" dataDxfId="10"/>
    <tableColumn id="7" xr3:uid="{00000000-0010-0000-0A00-000007000000}" name=" М2" dataDxfId="9"/>
    <tableColumn id="5" xr3:uid="{00000000-0010-0000-0A00-000005000000}" name="Ч1" dataDxfId="8"/>
    <tableColumn id="8" xr3:uid="{00000000-0010-0000-0A00-000008000000}" name="Ч2" dataDxfId="7"/>
    <tableColumn id="9" xr3:uid="{00000000-0010-0000-0A00-000009000000}" name="Ч3" dataDxfId="6"/>
    <tableColumn id="10" xr3:uid="{00000000-0010-0000-0A00-00000A000000}" name="П1" dataDxfId="5"/>
    <tableColumn id="11" xr3:uid="{00000000-0010-0000-0A00-00000B000000}" name="П2" dataDxfId="4"/>
    <tableColumn id="16" xr3:uid="{00000000-0010-0000-0A00-000010000000}" name="Общее количество  ПБ _x000a_(из 10)" dataDxfId="3">
      <calculatedColumnFormula>SUM(Таблица1[[#This Row],[ Д1]:[П2]])</calculatedColumnFormula>
    </tableColumn>
    <tableColumn id="22" xr3:uid="{00000000-0010-0000-0A00-000016000000}" name="Процент от максимального количества ПБ" dataDxfId="2" dataCellStyle="Процентный"/>
    <tableColumn id="21" xr3:uid="{00000000-0010-0000-0A00-000015000000}" name="Достижение 9 ПБ _x000a_за УЧ" dataDxfId="1"/>
    <tableColumn id="18" xr3:uid="{00000000-0010-0000-0A00-000012000000}" name="Успешность прохождения тестирования_x000a_(да / нет)" dataDxfId="0">
      <calculatedColumnFormula>Есл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Таблица135647891011" displayName="Таблица135647891011" ref="A8:AK12" totalsRowShown="0" headerRowDxfId="347" dataDxfId="346">
  <autoFilter ref="A8:AK12" xr:uid="{00000000-0009-0000-0100-00000A000000}"/>
  <tableColumns count="37">
    <tableColumn id="1" xr3:uid="{00000000-0010-0000-0100-000001000000}" name="№ п/п" dataDxfId="345"/>
    <tableColumn id="2" xr3:uid="{00000000-0010-0000-0100-000002000000}" name="Уникальный код1" dataDxfId="344"/>
    <tableColumn id="15" xr3:uid="{00000000-0010-0000-0100-00000F000000}" name="Гражданство" dataDxfId="343"/>
    <tableColumn id="14" xr3:uid="{00000000-0010-0000-0100-00000E000000}" name="Дата проведения тестирования" dataDxfId="342"/>
    <tableColumn id="13" xr3:uid="{00000000-0010-0000-0100-00000D000000}" name="Вариант УЧ" dataDxfId="341"/>
    <tableColumn id="3" xr3:uid="{00000000-0010-0000-0100-000003000000}" name="Д1" dataDxfId="340"/>
    <tableColumn id="4" xr3:uid="{00000000-0010-0000-0100-000004000000}" name="Д2" dataDxfId="339"/>
    <tableColumn id="6" xr3:uid="{00000000-0010-0000-0100-000006000000}" name="М1" dataDxfId="338"/>
    <tableColumn id="7" xr3:uid="{00000000-0010-0000-0100-000007000000}" name="М2" dataDxfId="337"/>
    <tableColumn id="8" xr3:uid="{00000000-0010-0000-0100-000008000000}" name="М3" dataDxfId="336"/>
    <tableColumn id="42" xr3:uid="{00000000-0010-0000-0100-00002A000000}" name="Ч1" dataDxfId="335"/>
    <tableColumn id="9" xr3:uid="{00000000-0010-0000-0100-000009000000}" name="Ч2" dataDxfId="334"/>
    <tableColumn id="10" xr3:uid="{00000000-0010-0000-0100-00000A000000}" name="Ч3" dataDxfId="333"/>
    <tableColumn id="25" xr3:uid="{00000000-0010-0000-0100-000019000000}" name="П1" dataDxfId="332"/>
    <tableColumn id="24" xr3:uid="{00000000-0010-0000-0100-000018000000}" name="П2" dataDxfId="331"/>
    <tableColumn id="36" xr3:uid="{00000000-0010-0000-0100-000024000000}" name="Вариант ПЧ" dataDxfId="330"/>
    <tableColumn id="35" xr3:uid="{00000000-0010-0000-0100-000023000000}" name="З5" dataDxfId="329"/>
    <tableColumn id="34" xr3:uid="{00000000-0010-0000-0100-000022000000}" name="З6" dataDxfId="328"/>
    <tableColumn id="33" xr3:uid="{00000000-0010-0000-0100-000021000000}" name="З7" dataDxfId="327"/>
    <tableColumn id="32" xr3:uid="{00000000-0010-0000-0100-000020000000}" name="З8" dataDxfId="326"/>
    <tableColumn id="29" xr3:uid="{00000000-0010-0000-0100-00001D000000}" name="И1" dataDxfId="325"/>
    <tableColumn id="28" xr3:uid="{00000000-0010-0000-0100-00001C000000}" name="И2" dataDxfId="324"/>
    <tableColumn id="27" xr3:uid="{00000000-0010-0000-0100-00001B000000}" name="И3" dataDxfId="323"/>
    <tableColumn id="26" xr3:uid="{00000000-0010-0000-0100-00001A000000}" name="И4" dataDxfId="322"/>
    <tableColumn id="44" xr3:uid="{00000000-0010-0000-0100-00002C000000}" name="З10" dataDxfId="321"/>
    <tableColumn id="43" xr3:uid="{00000000-0010-0000-0100-00002B000000}" name="З11" dataDxfId="320"/>
    <tableColumn id="11" xr3:uid="{00000000-0010-0000-0100-00000B000000}" name="З12" dataDxfId="319"/>
    <tableColumn id="5" xr3:uid="{00000000-0010-0000-0100-000005000000}" name="З13" dataDxfId="318"/>
    <tableColumn id="17" xr3:uid="{00000000-0010-0000-0100-000011000000}" name="З14" dataDxfId="317"/>
    <tableColumn id="12" xr3:uid="{00000000-0010-0000-0100-00000C000000}" name="З15" dataDxfId="316"/>
    <tableColumn id="16" xr3:uid="{00000000-0010-0000-0100-000010000000}" name="Сумма ПБ за УЧ" dataDxfId="315">
      <calculatedColumnFormula>SUM(Таблица135647891011[[#This Row],[Д1]:[П2]])</calculatedColumnFormula>
    </tableColumn>
    <tableColumn id="37" xr3:uid="{00000000-0010-0000-0100-000025000000}" name="Сумма ПБ за ПЧ" dataDxfId="314">
      <calculatedColumnFormula>SUM(Таблица135647891011[[#This Row],[З5]:[З15]])</calculatedColumnFormula>
    </tableColumn>
    <tableColumn id="38" xr3:uid="{00000000-0010-0000-0100-000026000000}" name="Общее количество  ПБ" dataDxfId="313">
      <calculatedColumnFormula>Таблица135647891011[[#This Row],[Сумма ПБ за УЧ]]+Таблица135647891011[[#This Row],[Сумма ПБ за ПЧ]]</calculatedColumnFormula>
    </tableColumn>
    <tableColumn id="45" xr3:uid="{00000000-0010-0000-0100-00002D000000}" name="Процент от макс. количества ПБ" dataDxfId="312" dataCellStyle="Процентный">
      <calculatedColumnFormula>Таблица135647891011[[#This Row],[Общее количество  ПБ]]/24</calculatedColumnFormula>
    </tableColumn>
    <tableColumn id="47" xr3:uid="{00000000-0010-0000-0100-00002F000000}" name="Достижение _x000a_22 ПБ _x000a_(мин.ПБ успешности)" dataDxfId="311" dataCellStyle="Процентный"/>
    <tableColumn id="41" xr3:uid="{00000000-0010-0000-0100-000029000000}" name="Достижение_x000a_9 ПБ _x000a_за УЧ" dataDxfId="310"/>
    <tableColumn id="18" xr3:uid="{00000000-0010-0000-0100-000012000000}" name="Успешность прохождения тестирования_x000a_(да / нет)" dataDxfId="309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Таблица1356478910" displayName="Таблица1356478910" ref="A8:AI12" totalsRowShown="0" headerRowDxfId="308" dataDxfId="307">
  <autoFilter ref="A8:AI12" xr:uid="{00000000-0009-0000-0100-000009000000}"/>
  <tableColumns count="35">
    <tableColumn id="1" xr3:uid="{00000000-0010-0000-0200-000001000000}" name="№ п/п" dataDxfId="306"/>
    <tableColumn id="2" xr3:uid="{00000000-0010-0000-0200-000002000000}" name="Уникальный код1" dataDxfId="305"/>
    <tableColumn id="15" xr3:uid="{00000000-0010-0000-0200-00000F000000}" name="Гражданство" dataDxfId="304"/>
    <tableColumn id="14" xr3:uid="{00000000-0010-0000-0200-00000E000000}" name="Дата проведения тестирования" dataDxfId="303"/>
    <tableColumn id="13" xr3:uid="{00000000-0010-0000-0200-00000D000000}" name="Вариант УЧ" dataDxfId="302"/>
    <tableColumn id="3" xr3:uid="{00000000-0010-0000-0200-000003000000}" name="Д1" dataDxfId="301"/>
    <tableColumn id="4" xr3:uid="{00000000-0010-0000-0200-000004000000}" name="М1" dataDxfId="300"/>
    <tableColumn id="6" xr3:uid="{00000000-0010-0000-0200-000006000000}" name="М2" dataDxfId="299"/>
    <tableColumn id="7" xr3:uid="{00000000-0010-0000-0200-000007000000}" name="Ч1" dataDxfId="298"/>
    <tableColumn id="8" xr3:uid="{00000000-0010-0000-0200-000008000000}" name="Ч2" dataDxfId="297"/>
    <tableColumn id="42" xr3:uid="{00000000-0010-0000-0200-00002A000000}" name="Ч3" dataDxfId="296"/>
    <tableColumn id="9" xr3:uid="{00000000-0010-0000-0200-000009000000}" name="П1" dataDxfId="295"/>
    <tableColumn id="10" xr3:uid="{00000000-0010-0000-0200-00000A000000}" name="П2" dataDxfId="294"/>
    <tableColumn id="25" xr3:uid="{00000000-0010-0000-0200-000019000000}" name="П3" dataDxfId="293"/>
    <tableColumn id="24" xr3:uid="{00000000-0010-0000-0200-000018000000}" name="П4" dataDxfId="292"/>
    <tableColumn id="36" xr3:uid="{00000000-0010-0000-0200-000024000000}" name="Вариант ПЧ" dataDxfId="291"/>
    <tableColumn id="35" xr3:uid="{00000000-0010-0000-0200-000023000000}" name="З5" dataDxfId="290"/>
    <tableColumn id="34" xr3:uid="{00000000-0010-0000-0200-000022000000}" name="З6" dataDxfId="289"/>
    <tableColumn id="33" xr3:uid="{00000000-0010-0000-0200-000021000000}" name="З7" dataDxfId="288"/>
    <tableColumn id="32" xr3:uid="{00000000-0010-0000-0200-000020000000}" name="З8" dataDxfId="287"/>
    <tableColumn id="29" xr3:uid="{00000000-0010-0000-0200-00001D000000}" name="З9" dataDxfId="286"/>
    <tableColumn id="28" xr3:uid="{00000000-0010-0000-0200-00001C000000}" name="З10" dataDxfId="285"/>
    <tableColumn id="27" xr3:uid="{00000000-0010-0000-0200-00001B000000}" name="З11" dataDxfId="284"/>
    <tableColumn id="26" xr3:uid="{00000000-0010-0000-0200-00001A000000}" name="З12" dataDxfId="283"/>
    <tableColumn id="44" xr3:uid="{00000000-0010-0000-0200-00002C000000}" name="Р1" dataDxfId="282"/>
    <tableColumn id="43" xr3:uid="{00000000-0010-0000-0200-00002B000000}" name="Р2" dataDxfId="281"/>
    <tableColumn id="11" xr3:uid="{00000000-0010-0000-0200-00000B000000}" name="Р3" dataDxfId="280"/>
    <tableColumn id="5" xr3:uid="{00000000-0010-0000-0200-000005000000}" name="Р4" dataDxfId="279"/>
    <tableColumn id="16" xr3:uid="{00000000-0010-0000-0200-000010000000}" name="Сумма ПБ за УЧ" dataDxfId="278">
      <calculatedColumnFormula>SUM(Таблица1356478910[[#This Row],[Д1]:[П4]])</calculatedColumnFormula>
    </tableColumn>
    <tableColumn id="37" xr3:uid="{00000000-0010-0000-0200-000025000000}" name="Сумма ПБ за ПЧ" dataDxfId="277">
      <calculatedColumnFormula>SUM(Таблица1356478910[[#This Row],[З5]:[Р4]])</calculatedColumnFormula>
    </tableColumn>
    <tableColumn id="38" xr3:uid="{00000000-0010-0000-0200-000026000000}" name="Общее количество  ПБ" dataDxfId="276">
      <calculatedColumnFormula>Таблица1356478910[[#This Row],[Сумма ПБ за УЧ]]+Таблица1356478910[[#This Row],[Сумма ПБ за ПЧ]]</calculatedColumnFormula>
    </tableColumn>
    <tableColumn id="45" xr3:uid="{00000000-0010-0000-0200-00002D000000}" name="Процент от макс. количества ПБ" dataDxfId="275" dataCellStyle="Процентный">
      <calculatedColumnFormula>Таблица1356478910[[#This Row],[Общее количество  ПБ]]/22</calculatedColumnFormula>
    </tableColumn>
    <tableColumn id="47" xr3:uid="{00000000-0010-0000-0200-00002F000000}" name="Достижение _x000a_20 ПБ _x000a_(мин.ПБ успешности)" dataDxfId="274" dataCellStyle="Процентный"/>
    <tableColumn id="41" xr3:uid="{00000000-0010-0000-0200-000029000000}" name="Достижение_x000a_9 ПБ _x000a_за УЧ" dataDxfId="273"/>
    <tableColumn id="18" xr3:uid="{00000000-0010-0000-0200-000012000000}" name="Успешность прохождения тестирования_x000a_(да / нет)" dataDxfId="272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Таблица13564789" displayName="Таблица13564789" ref="A8:AI12" totalsRowShown="0" headerRowDxfId="271" dataDxfId="270">
  <autoFilter ref="A8:AI12" xr:uid="{00000000-0009-0000-0100-000008000000}"/>
  <tableColumns count="35">
    <tableColumn id="1" xr3:uid="{00000000-0010-0000-0300-000001000000}" name="№ п/п" dataDxfId="269"/>
    <tableColumn id="2" xr3:uid="{00000000-0010-0000-0300-000002000000}" name="Уникальный код1" dataDxfId="268"/>
    <tableColumn id="15" xr3:uid="{00000000-0010-0000-0300-00000F000000}" name="Гражданство" dataDxfId="267"/>
    <tableColumn id="14" xr3:uid="{00000000-0010-0000-0300-00000E000000}" name="Дата проведения тестирования" dataDxfId="266"/>
    <tableColumn id="13" xr3:uid="{00000000-0010-0000-0300-00000D000000}" name="Вариант УЧ" dataDxfId="265"/>
    <tableColumn id="3" xr3:uid="{00000000-0010-0000-0300-000003000000}" name="Д1" dataDxfId="264"/>
    <tableColumn id="4" xr3:uid="{00000000-0010-0000-0300-000004000000}" name="М1" dataDxfId="263"/>
    <tableColumn id="6" xr3:uid="{00000000-0010-0000-0300-000006000000}" name="М2" dataDxfId="262"/>
    <tableColumn id="7" xr3:uid="{00000000-0010-0000-0300-000007000000}" name="Ч1" dataDxfId="261"/>
    <tableColumn id="8" xr3:uid="{00000000-0010-0000-0300-000008000000}" name="Ч2" dataDxfId="260"/>
    <tableColumn id="42" xr3:uid="{00000000-0010-0000-0300-00002A000000}" name="Ч3" dataDxfId="259"/>
    <tableColumn id="9" xr3:uid="{00000000-0010-0000-0300-000009000000}" name="П1" dataDxfId="258"/>
    <tableColumn id="10" xr3:uid="{00000000-0010-0000-0300-00000A000000}" name="П2" dataDxfId="257"/>
    <tableColumn id="25" xr3:uid="{00000000-0010-0000-0300-000019000000}" name="П3" dataDxfId="256"/>
    <tableColumn id="24" xr3:uid="{00000000-0010-0000-0300-000018000000}" name="П4" dataDxfId="255"/>
    <tableColumn id="36" xr3:uid="{00000000-0010-0000-0300-000024000000}" name="Вариант ПЧ" dataDxfId="254"/>
    <tableColumn id="35" xr3:uid="{00000000-0010-0000-0300-000023000000}" name="З5" dataDxfId="253"/>
    <tableColumn id="34" xr3:uid="{00000000-0010-0000-0300-000022000000}" name="З6" dataDxfId="252"/>
    <tableColumn id="33" xr3:uid="{00000000-0010-0000-0300-000021000000}" name="З7" dataDxfId="251"/>
    <tableColumn id="32" xr3:uid="{00000000-0010-0000-0300-000020000000}" name="З8" dataDxfId="250"/>
    <tableColumn id="29" xr3:uid="{00000000-0010-0000-0300-00001D000000}" name="З9" dataDxfId="249"/>
    <tableColumn id="28" xr3:uid="{00000000-0010-0000-0300-00001C000000}" name="З10" dataDxfId="248"/>
    <tableColumn id="27" xr3:uid="{00000000-0010-0000-0300-00001B000000}" name="З11" dataDxfId="247"/>
    <tableColumn id="26" xr3:uid="{00000000-0010-0000-0300-00001A000000}" name="З12" dataDxfId="246"/>
    <tableColumn id="44" xr3:uid="{00000000-0010-0000-0300-00002C000000}" name="Р1" dataDxfId="245"/>
    <tableColumn id="43" xr3:uid="{00000000-0010-0000-0300-00002B000000}" name="Р2" dataDxfId="244"/>
    <tableColumn id="11" xr3:uid="{00000000-0010-0000-0300-00000B000000}" name="Р3" dataDxfId="243"/>
    <tableColumn id="5" xr3:uid="{00000000-0010-0000-0300-000005000000}" name="Р4" dataDxfId="242"/>
    <tableColumn id="16" xr3:uid="{00000000-0010-0000-0300-000010000000}" name="Сумма ПБ за УЧ" dataDxfId="241">
      <calculatedColumnFormula>SUM(Таблица13564789[[#This Row],[Д1]:[П4]])</calculatedColumnFormula>
    </tableColumn>
    <tableColumn id="37" xr3:uid="{00000000-0010-0000-0300-000025000000}" name="Сумма ПБ за ПЧ" dataDxfId="240">
      <calculatedColumnFormula>SUM(Таблица13564789[[#This Row],[З5]:[Р4]])</calculatedColumnFormula>
    </tableColumn>
    <tableColumn id="38" xr3:uid="{00000000-0010-0000-0300-000026000000}" name="Общее количество  ПБ" dataDxfId="239">
      <calculatedColumnFormula>Таблица13564789[[#This Row],[Сумма ПБ за УЧ]]+Таблица13564789[[#This Row],[Сумма ПБ за ПЧ]]</calculatedColumnFormula>
    </tableColumn>
    <tableColumn id="45" xr3:uid="{00000000-0010-0000-0300-00002D000000}" name="Процент от макс. количества ПБ" dataDxfId="238" dataCellStyle="Процентный">
      <calculatedColumnFormula>Таблица13564789[[#This Row],[Общее количество  ПБ]]/22</calculatedColumnFormula>
    </tableColumn>
    <tableColumn id="47" xr3:uid="{00000000-0010-0000-0300-00002F000000}" name="Достижение _x000a_20 ПБ _x000a_(мин.ПБ успешности)" dataDxfId="237" dataCellStyle="Процентный"/>
    <tableColumn id="41" xr3:uid="{00000000-0010-0000-0300-000029000000}" name="Достижение_x000a_9 ПБ _x000a_за УЧ" dataDxfId="236"/>
    <tableColumn id="18" xr3:uid="{00000000-0010-0000-0300-000012000000}" name="Успешность прохождения тестирования_x000a_(да / нет)" dataDxfId="235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Таблица1356478" displayName="Таблица1356478" ref="A8:AI12" totalsRowShown="0" headerRowDxfId="234" dataDxfId="233">
  <autoFilter ref="A8:AI12" xr:uid="{00000000-0009-0000-0100-000007000000}"/>
  <tableColumns count="35">
    <tableColumn id="1" xr3:uid="{00000000-0010-0000-0400-000001000000}" name="№ п/п" dataDxfId="232"/>
    <tableColumn id="2" xr3:uid="{00000000-0010-0000-0400-000002000000}" name="Уникальный код1" dataDxfId="231"/>
    <tableColumn id="15" xr3:uid="{00000000-0010-0000-0400-00000F000000}" name="Гражданство" dataDxfId="230"/>
    <tableColumn id="14" xr3:uid="{00000000-0010-0000-0400-00000E000000}" name="Дата проведения тестирования" dataDxfId="229"/>
    <tableColumn id="13" xr3:uid="{00000000-0010-0000-0400-00000D000000}" name="Вариант УЧ" dataDxfId="228"/>
    <tableColumn id="3" xr3:uid="{00000000-0010-0000-0400-000003000000}" name="Д1" dataDxfId="227"/>
    <tableColumn id="4" xr3:uid="{00000000-0010-0000-0400-000004000000}" name="М1" dataDxfId="226"/>
    <tableColumn id="6" xr3:uid="{00000000-0010-0000-0400-000006000000}" name="М2" dataDxfId="225"/>
    <tableColumn id="7" xr3:uid="{00000000-0010-0000-0400-000007000000}" name="Ч1" dataDxfId="224"/>
    <tableColumn id="8" xr3:uid="{00000000-0010-0000-0400-000008000000}" name="Ч2" dataDxfId="223"/>
    <tableColumn id="42" xr3:uid="{00000000-0010-0000-0400-00002A000000}" name="Ч3" dataDxfId="222"/>
    <tableColumn id="9" xr3:uid="{00000000-0010-0000-0400-000009000000}" name="П1" dataDxfId="221"/>
    <tableColumn id="10" xr3:uid="{00000000-0010-0000-0400-00000A000000}" name="П2" dataDxfId="220"/>
    <tableColumn id="25" xr3:uid="{00000000-0010-0000-0400-000019000000}" name="П3" dataDxfId="219"/>
    <tableColumn id="24" xr3:uid="{00000000-0010-0000-0400-000018000000}" name="П4" dataDxfId="218"/>
    <tableColumn id="36" xr3:uid="{00000000-0010-0000-0400-000024000000}" name="Вариант ПЧ" dataDxfId="217"/>
    <tableColumn id="35" xr3:uid="{00000000-0010-0000-0400-000023000000}" name="З5" dataDxfId="216"/>
    <tableColumn id="34" xr3:uid="{00000000-0010-0000-0400-000022000000}" name="З6" dataDxfId="215"/>
    <tableColumn id="33" xr3:uid="{00000000-0010-0000-0400-000021000000}" name="З7" dataDxfId="214"/>
    <tableColumn id="32" xr3:uid="{00000000-0010-0000-0400-000020000000}" name="З8" dataDxfId="213"/>
    <tableColumn id="29" xr3:uid="{00000000-0010-0000-0400-00001D000000}" name="З9" dataDxfId="212"/>
    <tableColumn id="28" xr3:uid="{00000000-0010-0000-0400-00001C000000}" name="З10" dataDxfId="211"/>
    <tableColumn id="27" xr3:uid="{00000000-0010-0000-0400-00001B000000}" name="З11" dataDxfId="210"/>
    <tableColumn id="26" xr3:uid="{00000000-0010-0000-0400-00001A000000}" name="З12" dataDxfId="209"/>
    <tableColumn id="44" xr3:uid="{00000000-0010-0000-0400-00002C000000}" name="Р1" dataDxfId="208"/>
    <tableColumn id="43" xr3:uid="{00000000-0010-0000-0400-00002B000000}" name="Р2" dataDxfId="207"/>
    <tableColumn id="11" xr3:uid="{00000000-0010-0000-0400-00000B000000}" name="Р3" dataDxfId="206"/>
    <tableColumn id="5" xr3:uid="{00000000-0010-0000-0400-000005000000}" name="Р4" dataDxfId="205"/>
    <tableColumn id="16" xr3:uid="{00000000-0010-0000-0400-000010000000}" name="Сумма ПБ за УЧ" dataDxfId="204">
      <calculatedColumnFormula>SUM(Таблица1356478[[#This Row],[Д1]:[П4]])</calculatedColumnFormula>
    </tableColumn>
    <tableColumn id="37" xr3:uid="{00000000-0010-0000-0400-000025000000}" name="Сумма ПБ за ПЧ" dataDxfId="203">
      <calculatedColumnFormula>SUM(Таблица1356478[[#This Row],[З5]:[Р4]])</calculatedColumnFormula>
    </tableColumn>
    <tableColumn id="38" xr3:uid="{00000000-0010-0000-0400-000026000000}" name="Общее количество  ПБ" dataDxfId="202">
      <calculatedColumnFormula>Таблица1356478[[#This Row],[Сумма ПБ за УЧ]]+Таблица1356478[[#This Row],[Сумма ПБ за ПЧ]]</calculatedColumnFormula>
    </tableColumn>
    <tableColumn id="45" xr3:uid="{00000000-0010-0000-0400-00002D000000}" name="Процент от макс. количества ПБ" dataDxfId="201" dataCellStyle="Процентный">
      <calculatedColumnFormula>Таблица1356478[[#This Row],[Общее количество  ПБ]]/22</calculatedColumnFormula>
    </tableColumn>
    <tableColumn id="47" xr3:uid="{00000000-0010-0000-0400-00002F000000}" name="Достижение _x000a_20 ПБ _x000a_(мин.ПБ успешности)" dataDxfId="200" dataCellStyle="Процентный"/>
    <tableColumn id="41" xr3:uid="{00000000-0010-0000-0400-000029000000}" name="Достижение_x000a_9 ПБ _x000a_за УЧ" dataDxfId="199"/>
    <tableColumn id="18" xr3:uid="{00000000-0010-0000-0400-000012000000}" name="Успешность прохождения тестирования_x000a_(да / нет)" dataDxfId="198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Таблица135647" displayName="Таблица135647" ref="A8:AI12" totalsRowShown="0" headerRowDxfId="197" dataDxfId="196">
  <autoFilter ref="A8:AI12" xr:uid="{00000000-0009-0000-0100-000006000000}"/>
  <tableColumns count="35">
    <tableColumn id="1" xr3:uid="{00000000-0010-0000-0500-000001000000}" name="№ п/п" dataDxfId="195"/>
    <tableColumn id="2" xr3:uid="{00000000-0010-0000-0500-000002000000}" name="Уникальный код1" dataDxfId="194"/>
    <tableColumn id="15" xr3:uid="{00000000-0010-0000-0500-00000F000000}" name="Гражданство" dataDxfId="193"/>
    <tableColumn id="14" xr3:uid="{00000000-0010-0000-0500-00000E000000}" name="Дата проведения тестирования" dataDxfId="192"/>
    <tableColumn id="13" xr3:uid="{00000000-0010-0000-0500-00000D000000}" name="Вариант УЧ" dataDxfId="191"/>
    <tableColumn id="3" xr3:uid="{00000000-0010-0000-0500-000003000000}" name="Д1" dataDxfId="190"/>
    <tableColumn id="4" xr3:uid="{00000000-0010-0000-0500-000004000000}" name="М1" dataDxfId="189"/>
    <tableColumn id="6" xr3:uid="{00000000-0010-0000-0500-000006000000}" name="М2" dataDxfId="188"/>
    <tableColumn id="7" xr3:uid="{00000000-0010-0000-0500-000007000000}" name="Ч1" dataDxfId="187"/>
    <tableColumn id="8" xr3:uid="{00000000-0010-0000-0500-000008000000}" name="Ч2" dataDxfId="186"/>
    <tableColumn id="42" xr3:uid="{00000000-0010-0000-0500-00002A000000}" name="Ч3" dataDxfId="185"/>
    <tableColumn id="9" xr3:uid="{00000000-0010-0000-0500-000009000000}" name="П1" dataDxfId="184"/>
    <tableColumn id="10" xr3:uid="{00000000-0010-0000-0500-00000A000000}" name="П2" dataDxfId="183"/>
    <tableColumn id="25" xr3:uid="{00000000-0010-0000-0500-000019000000}" name="П3" dataDxfId="182"/>
    <tableColumn id="24" xr3:uid="{00000000-0010-0000-0500-000018000000}" name="П4" dataDxfId="181"/>
    <tableColumn id="36" xr3:uid="{00000000-0010-0000-0500-000024000000}" name="Вариант ПЧ" dataDxfId="180"/>
    <tableColumn id="35" xr3:uid="{00000000-0010-0000-0500-000023000000}" name="З5" dataDxfId="179"/>
    <tableColumn id="34" xr3:uid="{00000000-0010-0000-0500-000022000000}" name="З6" dataDxfId="178"/>
    <tableColumn id="33" xr3:uid="{00000000-0010-0000-0500-000021000000}" name="З7" dataDxfId="177"/>
    <tableColumn id="32" xr3:uid="{00000000-0010-0000-0500-000020000000}" name="З8" dataDxfId="176"/>
    <tableColumn id="29" xr3:uid="{00000000-0010-0000-0500-00001D000000}" name="З9" dataDxfId="175"/>
    <tableColumn id="28" xr3:uid="{00000000-0010-0000-0500-00001C000000}" name="З10" dataDxfId="174"/>
    <tableColumn id="27" xr3:uid="{00000000-0010-0000-0500-00001B000000}" name="З11" dataDxfId="173"/>
    <tableColumn id="26" xr3:uid="{00000000-0010-0000-0500-00001A000000}" name="З12" dataDxfId="172"/>
    <tableColumn id="44" xr3:uid="{00000000-0010-0000-0500-00002C000000}" name="Т1" dataDxfId="171"/>
    <tableColumn id="43" xr3:uid="{00000000-0010-0000-0500-00002B000000}" name="Т2" dataDxfId="170"/>
    <tableColumn id="11" xr3:uid="{00000000-0010-0000-0500-00000B000000}" name="Р1" dataDxfId="169"/>
    <tableColumn id="5" xr3:uid="{00000000-0010-0000-0500-000005000000}" name="Р2" dataDxfId="168"/>
    <tableColumn id="16" xr3:uid="{00000000-0010-0000-0500-000010000000}" name="Сумма ПБ за УЧ" dataDxfId="167">
      <calculatedColumnFormula>SUM(Таблица135647[[#This Row],[Д1]:[П4]])</calculatedColumnFormula>
    </tableColumn>
    <tableColumn id="37" xr3:uid="{00000000-0010-0000-0500-000025000000}" name="Сумма ПБ за ПЧ" dataDxfId="166">
      <calculatedColumnFormula>SUM(Таблица135647[[#This Row],[З5]:[Р2]])</calculatedColumnFormula>
    </tableColumn>
    <tableColumn id="38" xr3:uid="{00000000-0010-0000-0500-000026000000}" name="Общее количество  ПБ" dataDxfId="165">
      <calculatedColumnFormula>Таблица135647[[#This Row],[Сумма ПБ за УЧ]]+Таблица135647[[#This Row],[Сумма ПБ за ПЧ]]</calculatedColumnFormula>
    </tableColumn>
    <tableColumn id="45" xr3:uid="{00000000-0010-0000-0500-00002D000000}" name="Процент от макс. количества ПБ" dataDxfId="164" dataCellStyle="Процентный">
      <calculatedColumnFormula>Таблица135647[[#This Row],[Общее количество  ПБ]]/22</calculatedColumnFormula>
    </tableColumn>
    <tableColumn id="47" xr3:uid="{00000000-0010-0000-0500-00002F000000}" name="Достижение _x000a_20 ПБ _x000a_(мин.ПБ успешности)" dataDxfId="163" dataCellStyle="Процентный"/>
    <tableColumn id="41" xr3:uid="{00000000-0010-0000-0500-000029000000}" name="Достижение_x000a_9 ПБ _x000a_за УЧ" dataDxfId="162"/>
    <tableColumn id="18" xr3:uid="{00000000-0010-0000-0500-000012000000}" name="Успешность прохождения тестирования_x000a_(да / нет)" dataDxfId="161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Таблица13564" displayName="Таблица13564" ref="A8:AG12" totalsRowShown="0" headerRowDxfId="160" dataDxfId="159">
  <autoFilter ref="A8:AG12" xr:uid="{00000000-0009-0000-0100-000003000000}"/>
  <tableColumns count="33">
    <tableColumn id="1" xr3:uid="{00000000-0010-0000-0600-000001000000}" name="№ п/п" dataDxfId="158"/>
    <tableColumn id="2" xr3:uid="{00000000-0010-0000-0600-000002000000}" name="Уникальный код1" dataDxfId="157"/>
    <tableColumn id="15" xr3:uid="{00000000-0010-0000-0600-00000F000000}" name="Гражданство" dataDxfId="156"/>
    <tableColumn id="14" xr3:uid="{00000000-0010-0000-0600-00000E000000}" name="Дата проведения тестирования" dataDxfId="155"/>
    <tableColumn id="13" xr3:uid="{00000000-0010-0000-0600-00000D000000}" name="Вариант УЧ" dataDxfId="154"/>
    <tableColumn id="3" xr3:uid="{00000000-0010-0000-0600-000003000000}" name="Д1" dataDxfId="153"/>
    <tableColumn id="4" xr3:uid="{00000000-0010-0000-0600-000004000000}" name="Д2" dataDxfId="152"/>
    <tableColumn id="6" xr3:uid="{00000000-0010-0000-0600-000006000000}" name="М1" dataDxfId="151"/>
    <tableColumn id="7" xr3:uid="{00000000-0010-0000-0600-000007000000}" name="М2" dataDxfId="150"/>
    <tableColumn id="8" xr3:uid="{00000000-0010-0000-0600-000008000000}" name="Ч1" dataDxfId="149"/>
    <tableColumn id="42" xr3:uid="{00000000-0010-0000-0600-00002A000000}" name="Ч2" dataDxfId="148"/>
    <tableColumn id="9" xr3:uid="{00000000-0010-0000-0600-000009000000}" name="Ч3" dataDxfId="147"/>
    <tableColumn id="10" xr3:uid="{00000000-0010-0000-0600-00000A000000}" name="П1" dataDxfId="146"/>
    <tableColumn id="25" xr3:uid="{00000000-0010-0000-0600-000019000000}" name="П2" dataDxfId="145"/>
    <tableColumn id="24" xr3:uid="{00000000-0010-0000-0600-000018000000}" name="П3" dataDxfId="144"/>
    <tableColumn id="36" xr3:uid="{00000000-0010-0000-0600-000024000000}" name="Вариант ПЧ" dataDxfId="143"/>
    <tableColumn id="35" xr3:uid="{00000000-0010-0000-0600-000023000000}" name="З5" dataDxfId="142"/>
    <tableColumn id="34" xr3:uid="{00000000-0010-0000-0600-000022000000}" name="З6" dataDxfId="141"/>
    <tableColumn id="33" xr3:uid="{00000000-0010-0000-0600-000021000000}" name="З7" dataDxfId="140"/>
    <tableColumn id="32" xr3:uid="{00000000-0010-0000-0600-000020000000}" name="З8" dataDxfId="139"/>
    <tableColumn id="29" xr3:uid="{00000000-0010-0000-0600-00001D000000}" name="З9" dataDxfId="138"/>
    <tableColumn id="28" xr3:uid="{00000000-0010-0000-0600-00001C000000}" name="З10" dataDxfId="137"/>
    <tableColumn id="27" xr3:uid="{00000000-0010-0000-0600-00001B000000}" name="З11" dataDxfId="136"/>
    <tableColumn id="26" xr3:uid="{00000000-0010-0000-0600-00001A000000}" name="З12" dataDxfId="135"/>
    <tableColumn id="44" xr3:uid="{00000000-0010-0000-0600-00002C000000}" name="Т1" dataDxfId="134"/>
    <tableColumn id="43" xr3:uid="{00000000-0010-0000-0600-00002B000000}" name="Т2" dataDxfId="133"/>
    <tableColumn id="16" xr3:uid="{00000000-0010-0000-0600-000010000000}" name="Сумма ПБ за УЧ" dataDxfId="132">
      <calculatedColumnFormula>SUM(Таблица13564[[#This Row],[Д1]:[П3]])</calculatedColumnFormula>
    </tableColumn>
    <tableColumn id="37" xr3:uid="{00000000-0010-0000-0600-000025000000}" name="Сумма ПБ за ПЧ" dataDxfId="131">
      <calculatedColumnFormula>SUM(Таблица13564[[#This Row],[З5]:[Т2]])</calculatedColumnFormula>
    </tableColumn>
    <tableColumn id="38" xr3:uid="{00000000-0010-0000-0600-000026000000}" name="Общее количество  ПБ" dataDxfId="130">
      <calculatedColumnFormula>Таблица13564[[#This Row],[Сумма ПБ за УЧ]]+Таблица13564[[#This Row],[Сумма ПБ за ПЧ]]</calculatedColumnFormula>
    </tableColumn>
    <tableColumn id="45" xr3:uid="{00000000-0010-0000-0600-00002D000000}" name="Процент от макс. количества ПБ" dataDxfId="129" dataCellStyle="Процентный">
      <calculatedColumnFormula>Таблица13564[[#This Row],[Общее количество  ПБ]]/20</calculatedColumnFormula>
    </tableColumn>
    <tableColumn id="47" xr3:uid="{00000000-0010-0000-0600-00002F000000}" name="Достижение _x000a_18 ПБ _x000a_(мин.ПБ успешности)" dataDxfId="128" dataCellStyle="Процентный"/>
    <tableColumn id="41" xr3:uid="{00000000-0010-0000-0600-000029000000}" name="Достижение_x000a_ 9 ПБ _x000a_за УЧ" dataDxfId="127"/>
    <tableColumn id="18" xr3:uid="{00000000-0010-0000-0600-000012000000}" name="Успешность прохождения тестирования_x000a_(да / нет)" dataDxfId="126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Таблица1356" displayName="Таблица1356" ref="A8:AG12" totalsRowShown="0" headerRowDxfId="125" dataDxfId="124">
  <autoFilter ref="A8:AG12" xr:uid="{00000000-0009-0000-0100-000005000000}"/>
  <tableColumns count="33">
    <tableColumn id="1" xr3:uid="{00000000-0010-0000-0700-000001000000}" name="№ п/п" dataDxfId="123"/>
    <tableColumn id="2" xr3:uid="{00000000-0010-0000-0700-000002000000}" name="Уникальный код1" dataDxfId="122"/>
    <tableColumn id="15" xr3:uid="{00000000-0010-0000-0700-00000F000000}" name="Гражданство" dataDxfId="121"/>
    <tableColumn id="14" xr3:uid="{00000000-0010-0000-0700-00000E000000}" name="Дата проведения тестирования" dataDxfId="120"/>
    <tableColumn id="13" xr3:uid="{00000000-0010-0000-0700-00000D000000}" name="Вариант УЧ" dataDxfId="119"/>
    <tableColumn id="3" xr3:uid="{00000000-0010-0000-0700-000003000000}" name="Д1" dataDxfId="118"/>
    <tableColumn id="4" xr3:uid="{00000000-0010-0000-0700-000004000000}" name="Д2" dataDxfId="117"/>
    <tableColumn id="6" xr3:uid="{00000000-0010-0000-0700-000006000000}" name="М1" dataDxfId="116"/>
    <tableColumn id="7" xr3:uid="{00000000-0010-0000-0700-000007000000}" name="М2" dataDxfId="115"/>
    <tableColumn id="8" xr3:uid="{00000000-0010-0000-0700-000008000000}" name="Ч1" dataDxfId="114"/>
    <tableColumn id="42" xr3:uid="{00000000-0010-0000-0700-00002A000000}" name="Ч2" dataDxfId="113"/>
    <tableColumn id="9" xr3:uid="{00000000-0010-0000-0700-000009000000}" name="Ч3" dataDxfId="112"/>
    <tableColumn id="10" xr3:uid="{00000000-0010-0000-0700-00000A000000}" name="П1" dataDxfId="111"/>
    <tableColumn id="25" xr3:uid="{00000000-0010-0000-0700-000019000000}" name="П2" dataDxfId="110"/>
    <tableColumn id="24" xr3:uid="{00000000-0010-0000-0700-000018000000}" name="П3" dataDxfId="109"/>
    <tableColumn id="36" xr3:uid="{00000000-0010-0000-0700-000024000000}" name="Вариант ПЧ" dataDxfId="108"/>
    <tableColumn id="35" xr3:uid="{00000000-0010-0000-0700-000023000000}" name="З5" dataDxfId="107"/>
    <tableColumn id="34" xr3:uid="{00000000-0010-0000-0700-000022000000}" name="З6" dataDxfId="106"/>
    <tableColumn id="33" xr3:uid="{00000000-0010-0000-0700-000021000000}" name="З7" dataDxfId="105"/>
    <tableColumn id="32" xr3:uid="{00000000-0010-0000-0700-000020000000}" name="З8" dataDxfId="104"/>
    <tableColumn id="29" xr3:uid="{00000000-0010-0000-0700-00001D000000}" name="З9" dataDxfId="103"/>
    <tableColumn id="28" xr3:uid="{00000000-0010-0000-0700-00001C000000}" name="З10" dataDxfId="102"/>
    <tableColumn id="27" xr3:uid="{00000000-0010-0000-0700-00001B000000}" name="З11" dataDxfId="101"/>
    <tableColumn id="26" xr3:uid="{00000000-0010-0000-0700-00001A000000}" name="Т1" dataDxfId="100"/>
    <tableColumn id="44" xr3:uid="{00000000-0010-0000-0700-00002C000000}" name="Т2" dataDxfId="99"/>
    <tableColumn id="43" xr3:uid="{00000000-0010-0000-0700-00002B000000}" name="Т3" dataDxfId="98"/>
    <tableColumn id="16" xr3:uid="{00000000-0010-0000-0700-000010000000}" name="Сумма ПБ за УЧ" dataDxfId="97">
      <calculatedColumnFormula>SUM(#REF!)</calculatedColumnFormula>
    </tableColumn>
    <tableColumn id="37" xr3:uid="{00000000-0010-0000-0700-000025000000}" name="Сумма ПБ за ПЧ" dataDxfId="96">
      <calculatedColumnFormula>SUM(Таблица1356[[#This Row],[З5]:[Т3]])</calculatedColumnFormula>
    </tableColumn>
    <tableColumn id="38" xr3:uid="{00000000-0010-0000-0700-000026000000}" name="Общее количество  ПБ" dataDxfId="95">
      <calculatedColumnFormula>Таблица1356[[#This Row],[Сумма ПБ за УЧ]]+Таблица1356[[#This Row],[Сумма ПБ за ПЧ]]</calculatedColumnFormula>
    </tableColumn>
    <tableColumn id="45" xr3:uid="{00000000-0010-0000-0700-00002D000000}" name="Процент от макс. количества ПБ" dataDxfId="94" dataCellStyle="Процентный">
      <calculatedColumnFormula>Таблица1356[[#This Row],[Общее количество  ПБ]]/20</calculatedColumnFormula>
    </tableColumn>
    <tableColumn id="47" xr3:uid="{00000000-0010-0000-0700-00002F000000}" name="Достижение_x000a_ 18 ПБ _x000a_(мин.ПБ успешности)" dataDxfId="93" dataCellStyle="Процентный"/>
    <tableColumn id="41" xr3:uid="{00000000-0010-0000-0700-000029000000}" name="Достижение_x000a_ 9 ПБ _x000a_за УЧ" dataDxfId="92"/>
    <tableColumn id="18" xr3:uid="{00000000-0010-0000-0700-000012000000}" name="Успешность прохождения тестирования_x000a_(да / нет)" dataDxfId="91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Таблица135" displayName="Таблица135" ref="A8:AG12" totalsRowShown="0" headerRowDxfId="90" dataDxfId="89">
  <autoFilter ref="A8:AG12" xr:uid="{00000000-0009-0000-0100-000004000000}"/>
  <tableColumns count="33">
    <tableColumn id="1" xr3:uid="{00000000-0010-0000-0800-000001000000}" name="№ п/п" dataDxfId="88"/>
    <tableColumn id="2" xr3:uid="{00000000-0010-0000-0800-000002000000}" name="Уникальный код1" dataDxfId="87"/>
    <tableColumn id="15" xr3:uid="{00000000-0010-0000-0800-00000F000000}" name="Гражданство" dataDxfId="86"/>
    <tableColumn id="14" xr3:uid="{00000000-0010-0000-0800-00000E000000}" name="Дата проведения тестирования" dataDxfId="85"/>
    <tableColumn id="13" xr3:uid="{00000000-0010-0000-0800-00000D000000}" name="Вариант УЧ" dataDxfId="84"/>
    <tableColumn id="3" xr3:uid="{00000000-0010-0000-0800-000003000000}" name="Д1" dataDxfId="83"/>
    <tableColumn id="4" xr3:uid="{00000000-0010-0000-0800-000004000000}" name="Д2" dataDxfId="82"/>
    <tableColumn id="6" xr3:uid="{00000000-0010-0000-0800-000006000000}" name="М1" dataDxfId="81"/>
    <tableColumn id="7" xr3:uid="{00000000-0010-0000-0800-000007000000}" name="М2" dataDxfId="80"/>
    <tableColumn id="8" xr3:uid="{00000000-0010-0000-0800-000008000000}" name="Ч1" dataDxfId="79"/>
    <tableColumn id="42" xr3:uid="{00000000-0010-0000-0800-00002A000000}" name="Ч2" dataDxfId="78"/>
    <tableColumn id="9" xr3:uid="{00000000-0010-0000-0800-000009000000}" name="Ч3" dataDxfId="77"/>
    <tableColumn id="10" xr3:uid="{00000000-0010-0000-0800-00000A000000}" name="П1" dataDxfId="76"/>
    <tableColumn id="25" xr3:uid="{00000000-0010-0000-0800-000019000000}" name="П2" dataDxfId="75"/>
    <tableColumn id="24" xr3:uid="{00000000-0010-0000-0800-000018000000}" name="П3" dataDxfId="74"/>
    <tableColumn id="36" xr3:uid="{00000000-0010-0000-0800-000024000000}" name="Вариант ПЧ" dataDxfId="73"/>
    <tableColumn id="35" xr3:uid="{00000000-0010-0000-0800-000023000000}" name="З5" dataDxfId="72"/>
    <tableColumn id="34" xr3:uid="{00000000-0010-0000-0800-000022000000}" name="З6" dataDxfId="71"/>
    <tableColumn id="33" xr3:uid="{00000000-0010-0000-0800-000021000000}" name="З7" dataDxfId="70"/>
    <tableColumn id="32" xr3:uid="{00000000-0010-0000-0800-000020000000}" name="З8" dataDxfId="69"/>
    <tableColumn id="29" xr3:uid="{00000000-0010-0000-0800-00001D000000}" name="З9" dataDxfId="68"/>
    <tableColumn id="28" xr3:uid="{00000000-0010-0000-0800-00001C000000}" name="З10" dataDxfId="67"/>
    <tableColumn id="27" xr3:uid="{00000000-0010-0000-0800-00001B000000}" name="З11-1" dataDxfId="66"/>
    <tableColumn id="26" xr3:uid="{00000000-0010-0000-0800-00001A000000}" name="З11-2" dataDxfId="65"/>
    <tableColumn id="44" xr3:uid="{00000000-0010-0000-0800-00002C000000}" name="Т1" dataDxfId="64"/>
    <tableColumn id="43" xr3:uid="{00000000-0010-0000-0800-00002B000000}" name="Т2" dataDxfId="63"/>
    <tableColumn id="16" xr3:uid="{00000000-0010-0000-0800-000010000000}" name="Сумма ПБ за УЧ" dataDxfId="62">
      <calculatedColumnFormula>SUM(#REF!)</calculatedColumnFormula>
    </tableColumn>
    <tableColumn id="37" xr3:uid="{00000000-0010-0000-0800-000025000000}" name="Сумма ПБ за ПЧ" dataDxfId="61">
      <calculatedColumnFormula>SUM(Таблица135[[#This Row],[З5]:[Т2]])</calculatedColumnFormula>
    </tableColumn>
    <tableColumn id="38" xr3:uid="{00000000-0010-0000-0800-000026000000}" name="Общее количество  ПБ" dataDxfId="60">
      <calculatedColumnFormula>Таблица135[[#This Row],[Сумма ПБ за УЧ]]+Таблица135[[#This Row],[Сумма ПБ за ПЧ]]</calculatedColumnFormula>
    </tableColumn>
    <tableColumn id="45" xr3:uid="{00000000-0010-0000-0800-00002D000000}" name="Процент от макс. количества ПБ" dataDxfId="59" dataCellStyle="Процентный">
      <calculatedColumnFormula>Таблица135[[#This Row],[Общее количество  ПБ]]/20</calculatedColumnFormula>
    </tableColumn>
    <tableColumn id="47" xr3:uid="{00000000-0010-0000-0800-00002F000000}" name="Достижение _x000a_18 ПБ _x000a_(мин.ПБ успешности)" dataDxfId="58" dataCellStyle="Процентный"/>
    <tableColumn id="41" xr3:uid="{00000000-0010-0000-0800-000029000000}" name="Достижение _x000a_9 ПБ _x000a_за УЧ" dataDxfId="57"/>
    <tableColumn id="18" xr3:uid="{00000000-0010-0000-0800-000012000000}" name="Успешность прохождения тестирования_x000a_(да / нет)" dataDxfId="56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7"/>
  <sheetViews>
    <sheetView zoomScale="70" zoomScaleNormal="70" workbookViewId="0">
      <selection activeCell="B15" sqref="B15:AK17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19.45312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30" width="6.7265625" style="12" customWidth="1"/>
    <col min="31" max="32" width="10.7265625" style="9" customWidth="1"/>
    <col min="33" max="34" width="12.453125" style="9" customWidth="1"/>
    <col min="35" max="37" width="14.81640625" style="9" customWidth="1"/>
    <col min="38" max="38" width="18" style="38" customWidth="1"/>
    <col min="39" max="16384" width="9.1796875" style="38"/>
  </cols>
  <sheetData>
    <row r="1" spans="1:37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pans="1:37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</row>
    <row r="3" spans="1:37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15.5" thickBot="1" x14ac:dyDescent="0.35">
      <c r="A4" s="33" t="s">
        <v>17</v>
      </c>
      <c r="D4" s="30" t="s">
        <v>123</v>
      </c>
    </row>
    <row r="5" spans="1:37" ht="18" thickBot="1" x14ac:dyDescent="0.35">
      <c r="A5" s="40"/>
    </row>
    <row r="6" spans="1:37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  <c r="AE6" s="80" t="s">
        <v>14</v>
      </c>
      <c r="AF6" s="81"/>
      <c r="AG6" s="81"/>
      <c r="AH6" s="81"/>
      <c r="AI6" s="81"/>
      <c r="AJ6" s="81"/>
      <c r="AK6" s="82"/>
    </row>
    <row r="7" spans="1:37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/>
      <c r="K7" s="72" t="s">
        <v>11</v>
      </c>
      <c r="L7" s="72"/>
      <c r="M7" s="72"/>
      <c r="N7" s="72" t="s">
        <v>12</v>
      </c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73" t="s">
        <v>55</v>
      </c>
      <c r="V7" s="74"/>
      <c r="W7" s="74"/>
      <c r="X7" s="75"/>
      <c r="Y7" s="71" t="s">
        <v>56</v>
      </c>
      <c r="Z7" s="71" t="s">
        <v>57</v>
      </c>
      <c r="AA7" s="71" t="s">
        <v>77</v>
      </c>
      <c r="AB7" s="71" t="s">
        <v>89</v>
      </c>
      <c r="AC7" s="71" t="s">
        <v>93</v>
      </c>
      <c r="AD7" s="71" t="s">
        <v>119</v>
      </c>
      <c r="AE7" s="83"/>
      <c r="AF7" s="84"/>
      <c r="AG7" s="84"/>
      <c r="AH7" s="84"/>
      <c r="AI7" s="84"/>
      <c r="AJ7" s="84"/>
      <c r="AK7" s="85"/>
    </row>
    <row r="8" spans="1:37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6" t="s">
        <v>29</v>
      </c>
      <c r="H8" s="55" t="s">
        <v>30</v>
      </c>
      <c r="I8" s="57" t="s">
        <v>31</v>
      </c>
      <c r="J8" s="56" t="s">
        <v>48</v>
      </c>
      <c r="K8" s="55" t="s">
        <v>41</v>
      </c>
      <c r="L8" s="57" t="s">
        <v>42</v>
      </c>
      <c r="M8" s="56" t="s">
        <v>43</v>
      </c>
      <c r="N8" s="55" t="s">
        <v>44</v>
      </c>
      <c r="O8" s="56" t="s">
        <v>45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5" t="s">
        <v>115</v>
      </c>
      <c r="V8" s="57" t="s">
        <v>116</v>
      </c>
      <c r="W8" s="57" t="s">
        <v>117</v>
      </c>
      <c r="X8" s="56" t="s">
        <v>118</v>
      </c>
      <c r="Y8" s="58" t="s">
        <v>65</v>
      </c>
      <c r="Z8" s="58" t="s">
        <v>66</v>
      </c>
      <c r="AA8" s="58" t="s">
        <v>90</v>
      </c>
      <c r="AB8" s="58" t="s">
        <v>120</v>
      </c>
      <c r="AC8" s="58" t="s">
        <v>121</v>
      </c>
      <c r="AD8" s="58" t="s">
        <v>122</v>
      </c>
      <c r="AE8" s="59" t="s">
        <v>80</v>
      </c>
      <c r="AF8" s="59" t="s">
        <v>81</v>
      </c>
      <c r="AG8" s="60" t="s">
        <v>70</v>
      </c>
      <c r="AH8" s="60" t="s">
        <v>78</v>
      </c>
      <c r="AI8" s="60" t="s">
        <v>114</v>
      </c>
      <c r="AJ8" s="60" t="s">
        <v>101</v>
      </c>
      <c r="AK8" s="60" t="s">
        <v>13</v>
      </c>
    </row>
    <row r="9" spans="1:37" s="39" customFormat="1" x14ac:dyDescent="0.35">
      <c r="A9" s="15" t="s">
        <v>1</v>
      </c>
      <c r="B9" s="16" t="s">
        <v>125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20">
        <v>1</v>
      </c>
      <c r="K9" s="19">
        <v>0</v>
      </c>
      <c r="L9" s="21">
        <v>1</v>
      </c>
      <c r="M9" s="20">
        <v>1</v>
      </c>
      <c r="N9" s="19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9">
        <v>1</v>
      </c>
      <c r="V9" s="21">
        <v>1</v>
      </c>
      <c r="W9" s="21">
        <v>1</v>
      </c>
      <c r="X9" s="20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19">
        <v>1</v>
      </c>
      <c r="AE9" s="18">
        <f>SUM(Таблица13564789101112[[#This Row],[Д1]:[П2]])</f>
        <v>9</v>
      </c>
      <c r="AF9" s="20">
        <f>SUM(Таблица13564789101112[[#This Row],[З5]:[З15]])</f>
        <v>14</v>
      </c>
      <c r="AG9" s="20">
        <f>Таблица13564789101112[[#This Row],[Сумма ПБ за УЧ]]+Таблица13564789101112[[#This Row],[Сумма ПБ за ПЧ]]</f>
        <v>23</v>
      </c>
      <c r="AH9" s="47">
        <f>Таблица13564789101112[[#This Row],[Общее количество  ПБ]]/24</f>
        <v>0.95833333333333337</v>
      </c>
      <c r="AI9" s="20" t="s">
        <v>79</v>
      </c>
      <c r="AJ9" s="20" t="s">
        <v>79</v>
      </c>
      <c r="AK9" s="65" t="s">
        <v>79</v>
      </c>
    </row>
    <row r="10" spans="1:37" x14ac:dyDescent="0.3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3"/>
      <c r="K10" s="22"/>
      <c r="L10" s="24"/>
      <c r="M10" s="23"/>
      <c r="N10" s="22"/>
      <c r="O10" s="23"/>
      <c r="P10" s="10"/>
      <c r="Q10" s="50"/>
      <c r="R10" s="50"/>
      <c r="S10" s="50"/>
      <c r="T10" s="22"/>
      <c r="U10" s="22"/>
      <c r="V10" s="24"/>
      <c r="W10" s="24"/>
      <c r="X10" s="23"/>
      <c r="Y10" s="22"/>
      <c r="Z10" s="22"/>
      <c r="AA10" s="22"/>
      <c r="AB10" s="22"/>
      <c r="AC10" s="22"/>
      <c r="AD10" s="22"/>
      <c r="AE10" s="13">
        <f>SUM(Таблица13564789101112[[#This Row],[Д1]:[П2]])</f>
        <v>0</v>
      </c>
      <c r="AF10" s="28">
        <f>SUM(Таблица13564789101112[[#This Row],[З5]:[З15]])</f>
        <v>0</v>
      </c>
      <c r="AG10" s="28">
        <f>Таблица13564789101112[[#This Row],[Сумма ПБ за УЧ]]+Таблица13564789101112[[#This Row],[Сумма ПБ за ПЧ]]</f>
        <v>0</v>
      </c>
      <c r="AH10" s="48">
        <f>Таблица13564789101112[[#This Row],[Общее количество  ПБ]]/24</f>
        <v>0</v>
      </c>
      <c r="AI10" s="28"/>
      <c r="AJ10" s="28"/>
      <c r="AK10" s="66"/>
    </row>
    <row r="11" spans="1:37" x14ac:dyDescent="0.3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3"/>
      <c r="K11" s="22"/>
      <c r="L11" s="24"/>
      <c r="M11" s="23"/>
      <c r="N11" s="22"/>
      <c r="O11" s="23"/>
      <c r="P11" s="10"/>
      <c r="Q11" s="50"/>
      <c r="R11" s="50"/>
      <c r="S11" s="50"/>
      <c r="T11" s="22"/>
      <c r="U11" s="22"/>
      <c r="V11" s="24"/>
      <c r="W11" s="24"/>
      <c r="X11" s="23"/>
      <c r="Y11" s="22"/>
      <c r="Z11" s="22"/>
      <c r="AA11" s="22"/>
      <c r="AB11" s="22"/>
      <c r="AC11" s="22"/>
      <c r="AD11" s="22"/>
      <c r="AE11" s="13">
        <f>SUM(Таблица13564789101112[[#This Row],[Д1]:[П2]])</f>
        <v>0</v>
      </c>
      <c r="AF11" s="28">
        <f>SUM(Таблица13564789101112[[#This Row],[З5]:[З15]])</f>
        <v>0</v>
      </c>
      <c r="AG11" s="28">
        <f>Таблица13564789101112[[#This Row],[Сумма ПБ за УЧ]]+Таблица13564789101112[[#This Row],[Сумма ПБ за ПЧ]]</f>
        <v>0</v>
      </c>
      <c r="AH11" s="48">
        <f>Таблица13564789101112[[#This Row],[Общее количество  ПБ]]/24</f>
        <v>0</v>
      </c>
      <c r="AI11" s="28"/>
      <c r="AJ11" s="28"/>
      <c r="AK11" s="66"/>
    </row>
    <row r="12" spans="1:37" ht="15.5" thickBot="1" x14ac:dyDescent="0.35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6"/>
      <c r="K12" s="44"/>
      <c r="L12" s="45"/>
      <c r="M12" s="46"/>
      <c r="N12" s="44"/>
      <c r="O12" s="46"/>
      <c r="P12" s="11"/>
      <c r="Q12" s="43"/>
      <c r="R12" s="43"/>
      <c r="S12" s="43"/>
      <c r="T12" s="44"/>
      <c r="U12" s="44"/>
      <c r="V12" s="45"/>
      <c r="W12" s="45"/>
      <c r="X12" s="46"/>
      <c r="Y12" s="44"/>
      <c r="Z12" s="44"/>
      <c r="AA12" s="44"/>
      <c r="AB12" s="44"/>
      <c r="AC12" s="44"/>
      <c r="AD12" s="44"/>
      <c r="AE12" s="14">
        <f>SUM(Таблица13564789101112[[#This Row],[Д1]:[П2]])</f>
        <v>0</v>
      </c>
      <c r="AF12" s="29">
        <f>SUM(Таблица13564789101112[[#This Row],[З5]:[З15]])</f>
        <v>0</v>
      </c>
      <c r="AG12" s="29">
        <f>Таблица13564789101112[[#This Row],[Сумма ПБ за УЧ]]+Таблица13564789101112[[#This Row],[Сумма ПБ за ПЧ]]</f>
        <v>0</v>
      </c>
      <c r="AH12" s="49">
        <f>Таблица13564789101112[[#This Row],[Общее количество  ПБ]]/24</f>
        <v>0</v>
      </c>
      <c r="AI12" s="29"/>
      <c r="AJ12" s="29"/>
      <c r="AK12" s="67"/>
    </row>
    <row r="15" spans="1:37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</row>
    <row r="16" spans="1:37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</row>
    <row r="17" spans="2:37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</row>
  </sheetData>
  <mergeCells count="14">
    <mergeCell ref="K7:M7"/>
    <mergeCell ref="N7:O7"/>
    <mergeCell ref="U7:X7"/>
    <mergeCell ref="B15:AK17"/>
    <mergeCell ref="A1:AK1"/>
    <mergeCell ref="D2:AK2"/>
    <mergeCell ref="E3:F3"/>
    <mergeCell ref="H3:I3"/>
    <mergeCell ref="A6:D7"/>
    <mergeCell ref="E6:O6"/>
    <mergeCell ref="P6:AD6"/>
    <mergeCell ref="AE6:AK7"/>
    <mergeCell ref="F7:G7"/>
    <mergeCell ref="H7:J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2">
    <pageSetUpPr fitToPage="1"/>
  </sheetPr>
  <dimension ref="A1:AG17"/>
  <sheetViews>
    <sheetView workbookViewId="0">
      <selection activeCell="A2" sqref="A2"/>
    </sheetView>
  </sheetViews>
  <sheetFormatPr defaultColWidth="9.1796875" defaultRowHeight="15" x14ac:dyDescent="0.3"/>
  <cols>
    <col min="1" max="1" width="9.1796875" style="1" customWidth="1"/>
    <col min="2" max="2" width="18.1796875" style="4" customWidth="1"/>
    <col min="3" max="3" width="19.453125" style="4" customWidth="1"/>
    <col min="4" max="4" width="17.81640625" style="4" customWidth="1"/>
    <col min="5" max="5" width="10.7265625" style="4" customWidth="1"/>
    <col min="6" max="15" width="6.7265625" style="12" customWidth="1"/>
    <col min="16" max="16" width="9.7265625" style="12" customWidth="1"/>
    <col min="17" max="26" width="6.7265625" style="12" customWidth="1"/>
    <col min="27" max="28" width="10.7265625" style="9" customWidth="1"/>
    <col min="29" max="30" width="12.453125" style="9" customWidth="1"/>
    <col min="31" max="32" width="14.81640625" style="9" customWidth="1"/>
    <col min="33" max="33" width="14.81640625" style="1" customWidth="1"/>
    <col min="34" max="16384" width="9.1796875" style="1"/>
  </cols>
  <sheetData>
    <row r="1" spans="1:33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</row>
    <row r="2" spans="1:33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</row>
    <row r="3" spans="1:33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32"/>
      <c r="K3" s="32"/>
      <c r="L3" s="32"/>
      <c r="M3" s="32"/>
      <c r="N3" s="32"/>
      <c r="O3" s="3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32"/>
      <c r="AB3" s="42"/>
      <c r="AC3" s="42"/>
      <c r="AD3" s="42"/>
      <c r="AE3" s="32"/>
      <c r="AF3" s="32"/>
    </row>
    <row r="4" spans="1:33" ht="15.5" thickBot="1" x14ac:dyDescent="0.35">
      <c r="A4" s="33" t="s">
        <v>17</v>
      </c>
      <c r="D4" s="30" t="s">
        <v>24</v>
      </c>
    </row>
    <row r="5" spans="1:33" ht="18" thickBot="1" x14ac:dyDescent="0.35">
      <c r="A5" s="3"/>
    </row>
    <row r="6" spans="1:33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6" t="s">
        <v>50</v>
      </c>
      <c r="Q6" s="86"/>
      <c r="R6" s="86"/>
      <c r="S6" s="86"/>
      <c r="T6" s="86"/>
      <c r="U6" s="86"/>
      <c r="V6" s="86"/>
      <c r="W6" s="86"/>
      <c r="X6" s="86"/>
      <c r="Y6" s="86"/>
      <c r="Z6" s="86"/>
      <c r="AA6" s="80" t="s">
        <v>14</v>
      </c>
      <c r="AB6" s="81"/>
      <c r="AC6" s="81"/>
      <c r="AD6" s="81"/>
      <c r="AE6" s="81"/>
      <c r="AF6" s="81"/>
      <c r="AG6" s="82"/>
    </row>
    <row r="7" spans="1:33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/>
      <c r="K7" s="72" t="s">
        <v>11</v>
      </c>
      <c r="L7" s="72"/>
      <c r="M7" s="72" t="s">
        <v>12</v>
      </c>
      <c r="N7" s="72"/>
      <c r="O7" s="72"/>
      <c r="P7" s="62"/>
      <c r="Q7" s="63" t="s">
        <v>51</v>
      </c>
      <c r="R7" s="63" t="s">
        <v>52</v>
      </c>
      <c r="S7" s="63" t="s">
        <v>53</v>
      </c>
      <c r="T7" s="73" t="s">
        <v>54</v>
      </c>
      <c r="U7" s="74"/>
      <c r="V7" s="75"/>
      <c r="W7" s="63" t="s">
        <v>55</v>
      </c>
      <c r="X7" s="63" t="s">
        <v>56</v>
      </c>
      <c r="Y7" s="73" t="s">
        <v>57</v>
      </c>
      <c r="Z7" s="75"/>
      <c r="AA7" s="83"/>
      <c r="AB7" s="84"/>
      <c r="AC7" s="84"/>
      <c r="AD7" s="84"/>
      <c r="AE7" s="84"/>
      <c r="AF7" s="84"/>
      <c r="AG7" s="85"/>
    </row>
    <row r="8" spans="1:33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55" t="s">
        <v>28</v>
      </c>
      <c r="G8" s="56" t="s">
        <v>29</v>
      </c>
      <c r="H8" s="55" t="s">
        <v>30</v>
      </c>
      <c r="I8" s="57" t="s">
        <v>31</v>
      </c>
      <c r="J8" s="56" t="s">
        <v>48</v>
      </c>
      <c r="K8" s="55" t="s">
        <v>32</v>
      </c>
      <c r="L8" s="56" t="s">
        <v>33</v>
      </c>
      <c r="M8" s="55" t="s">
        <v>34</v>
      </c>
      <c r="N8" s="57" t="s">
        <v>35</v>
      </c>
      <c r="O8" s="56" t="s">
        <v>36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61</v>
      </c>
      <c r="U8" s="57" t="s">
        <v>62</v>
      </c>
      <c r="V8" s="57" t="s">
        <v>63</v>
      </c>
      <c r="W8" s="58" t="s">
        <v>64</v>
      </c>
      <c r="X8" s="58" t="s">
        <v>65</v>
      </c>
      <c r="Y8" s="57" t="s">
        <v>26</v>
      </c>
      <c r="Z8" s="56" t="s">
        <v>27</v>
      </c>
      <c r="AA8" s="59" t="s">
        <v>80</v>
      </c>
      <c r="AB8" s="59" t="s">
        <v>81</v>
      </c>
      <c r="AC8" s="60" t="s">
        <v>70</v>
      </c>
      <c r="AD8" s="60" t="s">
        <v>78</v>
      </c>
      <c r="AE8" s="60" t="s">
        <v>97</v>
      </c>
      <c r="AF8" s="60" t="s">
        <v>98</v>
      </c>
      <c r="AG8" s="60" t="s">
        <v>13</v>
      </c>
    </row>
    <row r="9" spans="1:33" s="2" customFormat="1" x14ac:dyDescent="0.35">
      <c r="A9" s="15" t="s">
        <v>1</v>
      </c>
      <c r="B9" s="16" t="s">
        <v>86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20">
        <v>1</v>
      </c>
      <c r="K9" s="19">
        <v>1</v>
      </c>
      <c r="L9" s="20">
        <v>0</v>
      </c>
      <c r="M9" s="19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0</v>
      </c>
      <c r="S9" s="18">
        <v>1</v>
      </c>
      <c r="T9" s="19">
        <v>1</v>
      </c>
      <c r="U9" s="21">
        <v>1</v>
      </c>
      <c r="V9" s="20">
        <v>1</v>
      </c>
      <c r="W9" s="18">
        <v>0</v>
      </c>
      <c r="X9" s="18">
        <v>0</v>
      </c>
      <c r="Y9" s="21">
        <v>1</v>
      </c>
      <c r="Z9" s="20">
        <v>1</v>
      </c>
      <c r="AA9" s="18">
        <f>SUM(Таблица13[[#This Row],[Д1]:[ЛГ3]])</f>
        <v>9</v>
      </c>
      <c r="AB9" s="20">
        <f>SUM(Таблица13[[#This Row],[З5]:[Т2]])</f>
        <v>7</v>
      </c>
      <c r="AC9" s="20">
        <f t="shared" ref="AC9:AC12" si="0">SUM(AA9,AB9)</f>
        <v>16</v>
      </c>
      <c r="AD9" s="47">
        <f>Таблица13[[#This Row],[Общее количество  ПБ]]/20</f>
        <v>0.8</v>
      </c>
      <c r="AE9" s="20" t="s">
        <v>16</v>
      </c>
      <c r="AF9" s="20" t="s">
        <v>79</v>
      </c>
      <c r="AG9" s="65" t="s">
        <v>16</v>
      </c>
    </row>
    <row r="10" spans="1:33" x14ac:dyDescent="0.3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3"/>
      <c r="K10" s="22"/>
      <c r="L10" s="23"/>
      <c r="M10" s="22"/>
      <c r="N10" s="24"/>
      <c r="O10" s="23"/>
      <c r="P10" s="10"/>
      <c r="Q10" s="50"/>
      <c r="R10" s="50"/>
      <c r="S10" s="50"/>
      <c r="T10" s="22"/>
      <c r="U10" s="24"/>
      <c r="V10" s="23"/>
      <c r="W10" s="50"/>
      <c r="X10" s="50"/>
      <c r="Y10" s="24"/>
      <c r="Z10" s="23"/>
      <c r="AA10" s="13">
        <f>SUM(Таблица13[[#This Row],[Д1]:[ЛГ3]])</f>
        <v>0</v>
      </c>
      <c r="AB10" s="28">
        <f>SUM(Таблица13[[#This Row],[З5]:[Т2]])</f>
        <v>0</v>
      </c>
      <c r="AC10" s="28">
        <f t="shared" si="0"/>
        <v>0</v>
      </c>
      <c r="AD10" s="48">
        <f>Таблица13[[#This Row],[Общее количество  ПБ]]/20</f>
        <v>0</v>
      </c>
      <c r="AE10" s="28"/>
      <c r="AF10" s="28"/>
      <c r="AG10" s="66"/>
    </row>
    <row r="11" spans="1:33" x14ac:dyDescent="0.3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3"/>
      <c r="K11" s="22"/>
      <c r="L11" s="23"/>
      <c r="M11" s="22"/>
      <c r="N11" s="24"/>
      <c r="O11" s="23"/>
      <c r="P11" s="10"/>
      <c r="Q11" s="50"/>
      <c r="R11" s="50"/>
      <c r="S11" s="50"/>
      <c r="T11" s="22"/>
      <c r="U11" s="24"/>
      <c r="V11" s="23"/>
      <c r="W11" s="50"/>
      <c r="X11" s="50"/>
      <c r="Y11" s="24"/>
      <c r="Z11" s="23"/>
      <c r="AA11" s="13">
        <f>SUM(Таблица13[[#This Row],[Д1]:[ЛГ3]])</f>
        <v>0</v>
      </c>
      <c r="AB11" s="28">
        <f>SUM(Таблица13[[#This Row],[З5]:[Т2]])</f>
        <v>0</v>
      </c>
      <c r="AC11" s="28">
        <f t="shared" si="0"/>
        <v>0</v>
      </c>
      <c r="AD11" s="48">
        <f>Таблица13[[#This Row],[Общее количество  ПБ]]/20</f>
        <v>0</v>
      </c>
      <c r="AE11" s="28"/>
      <c r="AF11" s="28"/>
      <c r="AG11" s="66"/>
    </row>
    <row r="12" spans="1:33" ht="15.5" thickBot="1" x14ac:dyDescent="0.35">
      <c r="A12" s="6">
        <v>3</v>
      </c>
      <c r="B12" s="8"/>
      <c r="C12" s="11"/>
      <c r="D12" s="11"/>
      <c r="E12" s="11"/>
      <c r="F12" s="25"/>
      <c r="G12" s="26"/>
      <c r="H12" s="25"/>
      <c r="I12" s="27"/>
      <c r="J12" s="26"/>
      <c r="K12" s="25"/>
      <c r="L12" s="26"/>
      <c r="M12" s="44"/>
      <c r="N12" s="45"/>
      <c r="O12" s="46"/>
      <c r="P12" s="11"/>
      <c r="Q12" s="43"/>
      <c r="R12" s="43"/>
      <c r="S12" s="43"/>
      <c r="T12" s="44"/>
      <c r="U12" s="45"/>
      <c r="V12" s="46"/>
      <c r="W12" s="43"/>
      <c r="X12" s="43"/>
      <c r="Y12" s="45"/>
      <c r="Z12" s="46"/>
      <c r="AA12" s="14">
        <f>SUM(Таблица13[[#This Row],[Д1]:[ЛГ3]])</f>
        <v>0</v>
      </c>
      <c r="AB12" s="29">
        <f>SUM(Таблица13[[#This Row],[З5]:[Т2]])</f>
        <v>0</v>
      </c>
      <c r="AC12" s="29">
        <f t="shared" si="0"/>
        <v>0</v>
      </c>
      <c r="AD12" s="49">
        <f>Таблица13[[#This Row],[Общее количество  ПБ]]/20</f>
        <v>0</v>
      </c>
      <c r="AE12" s="29"/>
      <c r="AF12" s="29"/>
      <c r="AG12" s="67"/>
    </row>
    <row r="15" spans="1:33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</row>
    <row r="16" spans="1:33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</row>
    <row r="17" spans="2:32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</row>
  </sheetData>
  <mergeCells count="15">
    <mergeCell ref="A1:AF1"/>
    <mergeCell ref="D2:AF2"/>
    <mergeCell ref="A6:D7"/>
    <mergeCell ref="F7:G7"/>
    <mergeCell ref="H7:J7"/>
    <mergeCell ref="K7:L7"/>
    <mergeCell ref="M7:O7"/>
    <mergeCell ref="E3:F3"/>
    <mergeCell ref="H3:I3"/>
    <mergeCell ref="AA6:AG7"/>
    <mergeCell ref="B15:AF17"/>
    <mergeCell ref="E6:O6"/>
    <mergeCell ref="P6:Z6"/>
    <mergeCell ref="T7:V7"/>
    <mergeCell ref="Y7:Z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3">
    <pageSetUpPr fitToPage="1"/>
  </sheetPr>
  <dimension ref="A1:S17"/>
  <sheetViews>
    <sheetView tabSelected="1" zoomScale="70" zoomScaleNormal="70" workbookViewId="0">
      <selection activeCell="E18" sqref="E18"/>
    </sheetView>
  </sheetViews>
  <sheetFormatPr defaultColWidth="9.1796875" defaultRowHeight="15" x14ac:dyDescent="0.3"/>
  <cols>
    <col min="1" max="1" width="9.1796875" style="1" customWidth="1"/>
    <col min="2" max="2" width="18.1796875" style="4" customWidth="1"/>
    <col min="3" max="3" width="19.453125" style="4" customWidth="1"/>
    <col min="4" max="4" width="17.81640625" style="4" customWidth="1"/>
    <col min="5" max="5" width="16.7265625" style="4" customWidth="1"/>
    <col min="6" max="15" width="8.7265625" style="12" customWidth="1"/>
    <col min="16" max="16" width="11.7265625" style="9" customWidth="1"/>
    <col min="17" max="17" width="15.81640625" style="9" customWidth="1"/>
    <col min="18" max="18" width="12.1796875" style="9" customWidth="1"/>
    <col min="19" max="19" width="17.54296875" style="9" customWidth="1"/>
    <col min="20" max="20" width="18" style="1" customWidth="1"/>
    <col min="21" max="16384" width="9.1796875" style="1"/>
  </cols>
  <sheetData>
    <row r="1" spans="1:19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15.5" thickBot="1" x14ac:dyDescent="0.35">
      <c r="A3" s="33" t="s">
        <v>19</v>
      </c>
      <c r="D3" s="31" t="s">
        <v>20</v>
      </c>
      <c r="E3" s="30" t="s">
        <v>21</v>
      </c>
      <c r="F3" s="30" t="s">
        <v>22</v>
      </c>
      <c r="G3" s="87" t="s">
        <v>21</v>
      </c>
      <c r="H3" s="87"/>
      <c r="I3" s="87"/>
      <c r="J3" s="32"/>
      <c r="K3" s="32"/>
      <c r="L3" s="32"/>
      <c r="M3" s="32"/>
      <c r="N3" s="32"/>
      <c r="O3" s="32"/>
      <c r="P3" s="32"/>
      <c r="Q3" s="42"/>
      <c r="R3" s="42"/>
      <c r="S3" s="32"/>
    </row>
    <row r="4" spans="1:19" ht="15.5" thickBot="1" x14ac:dyDescent="0.35">
      <c r="A4" s="33" t="s">
        <v>17</v>
      </c>
      <c r="D4" s="30" t="s">
        <v>18</v>
      </c>
    </row>
    <row r="5" spans="1:19" ht="18" thickBot="1" x14ac:dyDescent="0.35">
      <c r="A5" s="3"/>
    </row>
    <row r="6" spans="1:19" ht="44.25" customHeight="1" thickBot="1" x14ac:dyDescent="0.35">
      <c r="A6" s="80" t="s">
        <v>15</v>
      </c>
      <c r="B6" s="81"/>
      <c r="C6" s="81"/>
      <c r="D6" s="82"/>
      <c r="E6" s="35"/>
      <c r="F6" s="88" t="s">
        <v>25</v>
      </c>
      <c r="G6" s="89"/>
      <c r="H6" s="89"/>
      <c r="I6" s="89"/>
      <c r="J6" s="89"/>
      <c r="K6" s="89"/>
      <c r="L6" s="89"/>
      <c r="M6" s="89"/>
      <c r="N6" s="89"/>
      <c r="O6" s="89"/>
      <c r="P6" s="80" t="s">
        <v>14</v>
      </c>
      <c r="Q6" s="81"/>
      <c r="R6" s="81"/>
      <c r="S6" s="82"/>
    </row>
    <row r="7" spans="1:19" ht="25.5" customHeight="1" thickBot="1" x14ac:dyDescent="0.35">
      <c r="A7" s="83"/>
      <c r="B7" s="84"/>
      <c r="C7" s="84"/>
      <c r="D7" s="85"/>
      <c r="E7" s="36"/>
      <c r="F7" s="88" t="s">
        <v>9</v>
      </c>
      <c r="G7" s="89"/>
      <c r="H7" s="37"/>
      <c r="I7" s="88" t="s">
        <v>10</v>
      </c>
      <c r="J7" s="90"/>
      <c r="K7" s="88" t="s">
        <v>11</v>
      </c>
      <c r="L7" s="89"/>
      <c r="M7" s="90"/>
      <c r="N7" s="88" t="s">
        <v>12</v>
      </c>
      <c r="O7" s="89"/>
      <c r="P7" s="83"/>
      <c r="Q7" s="84"/>
      <c r="R7" s="84"/>
      <c r="S7" s="85"/>
    </row>
    <row r="8" spans="1:19" s="61" customFormat="1" ht="82.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68" t="s">
        <v>47</v>
      </c>
      <c r="F8" s="55" t="s">
        <v>38</v>
      </c>
      <c r="G8" s="57" t="s">
        <v>39</v>
      </c>
      <c r="H8" s="56" t="s">
        <v>37</v>
      </c>
      <c r="I8" s="69" t="s">
        <v>30</v>
      </c>
      <c r="J8" s="60" t="s">
        <v>40</v>
      </c>
      <c r="K8" s="69" t="s">
        <v>41</v>
      </c>
      <c r="L8" s="70" t="s">
        <v>42</v>
      </c>
      <c r="M8" s="60" t="s">
        <v>43</v>
      </c>
      <c r="N8" s="69" t="s">
        <v>44</v>
      </c>
      <c r="O8" s="60" t="s">
        <v>45</v>
      </c>
      <c r="P8" s="60" t="s">
        <v>124</v>
      </c>
      <c r="Q8" s="60" t="s">
        <v>46</v>
      </c>
      <c r="R8" s="60" t="s">
        <v>71</v>
      </c>
      <c r="S8" s="60" t="s">
        <v>13</v>
      </c>
    </row>
    <row r="9" spans="1:19" s="2" customFormat="1" x14ac:dyDescent="0.35">
      <c r="A9" s="15" t="s">
        <v>1</v>
      </c>
      <c r="B9" s="16" t="s">
        <v>23</v>
      </c>
      <c r="C9" s="17" t="s">
        <v>6</v>
      </c>
      <c r="D9" s="17" t="s">
        <v>4</v>
      </c>
      <c r="E9" s="17" t="s">
        <v>5</v>
      </c>
      <c r="F9" s="19">
        <v>1</v>
      </c>
      <c r="G9" s="21">
        <v>1</v>
      </c>
      <c r="H9" s="20">
        <v>1</v>
      </c>
      <c r="I9" s="19">
        <v>1</v>
      </c>
      <c r="J9" s="20">
        <v>1</v>
      </c>
      <c r="K9" s="19">
        <v>1</v>
      </c>
      <c r="L9" s="21">
        <v>1</v>
      </c>
      <c r="M9" s="20">
        <v>1</v>
      </c>
      <c r="N9" s="19">
        <v>0</v>
      </c>
      <c r="O9" s="21">
        <v>1</v>
      </c>
      <c r="P9" s="18">
        <f>SUM(Таблица1[[#This Row],[ Д1]:[П2]])</f>
        <v>9</v>
      </c>
      <c r="Q9" s="47">
        <f>Таблица1[[#This Row],[Общее количество  ПБ 
(из 10)]]/10</f>
        <v>0.9</v>
      </c>
      <c r="R9" s="20" t="s">
        <v>79</v>
      </c>
      <c r="S9" s="65" t="s">
        <v>79</v>
      </c>
    </row>
    <row r="10" spans="1:19" x14ac:dyDescent="0.3">
      <c r="A10" s="5">
        <v>1</v>
      </c>
      <c r="B10" s="7"/>
      <c r="C10" s="10"/>
      <c r="D10" s="10"/>
      <c r="E10" s="10"/>
      <c r="F10" s="22"/>
      <c r="G10" s="24"/>
      <c r="H10" s="23"/>
      <c r="I10" s="22"/>
      <c r="J10" s="23"/>
      <c r="K10" s="22"/>
      <c r="L10" s="24"/>
      <c r="M10" s="23"/>
      <c r="N10" s="22"/>
      <c r="O10" s="24"/>
      <c r="P10" s="13">
        <f>SUM(Таблица1[[#This Row],[ Д1]:[П2]])</f>
        <v>0</v>
      </c>
      <c r="Q10" s="48">
        <f>Таблица1[[#This Row],[Общее количество  ПБ 
(из 10)]]*100/10</f>
        <v>0</v>
      </c>
      <c r="R10" s="28"/>
      <c r="S10" s="66"/>
    </row>
    <row r="11" spans="1:19" x14ac:dyDescent="0.3">
      <c r="A11" s="5">
        <v>2</v>
      </c>
      <c r="B11" s="7"/>
      <c r="C11" s="10"/>
      <c r="D11" s="10"/>
      <c r="E11" s="10"/>
      <c r="F11" s="22"/>
      <c r="G11" s="24"/>
      <c r="H11" s="23"/>
      <c r="I11" s="22"/>
      <c r="J11" s="23"/>
      <c r="K11" s="22"/>
      <c r="L11" s="24"/>
      <c r="M11" s="23"/>
      <c r="N11" s="22"/>
      <c r="O11" s="24"/>
      <c r="P11" s="13">
        <f>SUM(Таблица1[[#This Row],[ Д1]:[П2]])</f>
        <v>0</v>
      </c>
      <c r="Q11" s="48">
        <f>Таблица1[[#This Row],[Общее количество  ПБ 
(из 10)]]*100/10</f>
        <v>0</v>
      </c>
      <c r="R11" s="28"/>
      <c r="S11" s="66"/>
    </row>
    <row r="12" spans="1:19" ht="15.5" thickBot="1" x14ac:dyDescent="0.35">
      <c r="A12" s="6">
        <v>3</v>
      </c>
      <c r="B12" s="8"/>
      <c r="C12" s="11"/>
      <c r="D12" s="11"/>
      <c r="E12" s="11"/>
      <c r="F12" s="44"/>
      <c r="G12" s="45"/>
      <c r="H12" s="46"/>
      <c r="I12" s="44"/>
      <c r="J12" s="46"/>
      <c r="K12" s="44"/>
      <c r="L12" s="45"/>
      <c r="M12" s="46"/>
      <c r="N12" s="44"/>
      <c r="O12" s="45"/>
      <c r="P12" s="14">
        <f>SUM(Таблица1[[#This Row],[ Д1]:[П2]])</f>
        <v>0</v>
      </c>
      <c r="Q12" s="49">
        <f>Таблица1[[#This Row],[Общее количество  ПБ 
(из 10)]]*100/10</f>
        <v>0</v>
      </c>
      <c r="R12" s="29"/>
      <c r="S12" s="67"/>
    </row>
    <row r="15" spans="1:19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</row>
    <row r="16" spans="1:19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</row>
    <row r="17" spans="2:19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</sheetData>
  <mergeCells count="11">
    <mergeCell ref="B15:S17"/>
    <mergeCell ref="G3:I3"/>
    <mergeCell ref="K7:M7"/>
    <mergeCell ref="I7:J7"/>
    <mergeCell ref="A1:S1"/>
    <mergeCell ref="D2:S2"/>
    <mergeCell ref="F7:G7"/>
    <mergeCell ref="N7:O7"/>
    <mergeCell ref="F6:O6"/>
    <mergeCell ref="P6:S7"/>
    <mergeCell ref="A6:D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7"/>
  <sheetViews>
    <sheetView workbookViewId="0">
      <selection activeCell="A3" sqref="A3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19.45312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30" width="6.7265625" style="12" customWidth="1"/>
    <col min="31" max="32" width="10.7265625" style="9" customWidth="1"/>
    <col min="33" max="34" width="12.453125" style="9" customWidth="1"/>
    <col min="35" max="37" width="14.81640625" style="9" customWidth="1"/>
    <col min="38" max="38" width="18" style="38" customWidth="1"/>
    <col min="39" max="16384" width="9.1796875" style="38"/>
  </cols>
  <sheetData>
    <row r="1" spans="1:37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pans="1:37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</row>
    <row r="3" spans="1:37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15.5" thickBot="1" x14ac:dyDescent="0.35">
      <c r="A4" s="33" t="s">
        <v>17</v>
      </c>
      <c r="D4" s="30" t="s">
        <v>112</v>
      </c>
    </row>
    <row r="5" spans="1:37" ht="18" thickBot="1" x14ac:dyDescent="0.35">
      <c r="A5" s="40"/>
    </row>
    <row r="6" spans="1:37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  <c r="AE6" s="80" t="s">
        <v>14</v>
      </c>
      <c r="AF6" s="81"/>
      <c r="AG6" s="81"/>
      <c r="AH6" s="81"/>
      <c r="AI6" s="81"/>
      <c r="AJ6" s="81"/>
      <c r="AK6" s="82"/>
    </row>
    <row r="7" spans="1:37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/>
      <c r="K7" s="72" t="s">
        <v>11</v>
      </c>
      <c r="L7" s="72"/>
      <c r="M7" s="72"/>
      <c r="N7" s="72" t="s">
        <v>12</v>
      </c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73" t="s">
        <v>55</v>
      </c>
      <c r="V7" s="74"/>
      <c r="W7" s="74"/>
      <c r="X7" s="75"/>
      <c r="Y7" s="71" t="s">
        <v>56</v>
      </c>
      <c r="Z7" s="71" t="s">
        <v>57</v>
      </c>
      <c r="AA7" s="71" t="s">
        <v>77</v>
      </c>
      <c r="AB7" s="71" t="s">
        <v>89</v>
      </c>
      <c r="AC7" s="71" t="s">
        <v>93</v>
      </c>
      <c r="AD7" s="71" t="s">
        <v>119</v>
      </c>
      <c r="AE7" s="83"/>
      <c r="AF7" s="84"/>
      <c r="AG7" s="84"/>
      <c r="AH7" s="84"/>
      <c r="AI7" s="84"/>
      <c r="AJ7" s="84"/>
      <c r="AK7" s="85"/>
    </row>
    <row r="8" spans="1:37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6" t="s">
        <v>29</v>
      </c>
      <c r="H8" s="55" t="s">
        <v>30</v>
      </c>
      <c r="I8" s="57" t="s">
        <v>31</v>
      </c>
      <c r="J8" s="56" t="s">
        <v>48</v>
      </c>
      <c r="K8" s="55" t="s">
        <v>41</v>
      </c>
      <c r="L8" s="57" t="s">
        <v>42</v>
      </c>
      <c r="M8" s="56" t="s">
        <v>43</v>
      </c>
      <c r="N8" s="55" t="s">
        <v>44</v>
      </c>
      <c r="O8" s="56" t="s">
        <v>45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5" t="s">
        <v>115</v>
      </c>
      <c r="V8" s="57" t="s">
        <v>116</v>
      </c>
      <c r="W8" s="57" t="s">
        <v>117</v>
      </c>
      <c r="X8" s="56" t="s">
        <v>118</v>
      </c>
      <c r="Y8" s="58" t="s">
        <v>65</v>
      </c>
      <c r="Z8" s="58" t="s">
        <v>66</v>
      </c>
      <c r="AA8" s="58" t="s">
        <v>90</v>
      </c>
      <c r="AB8" s="58" t="s">
        <v>120</v>
      </c>
      <c r="AC8" s="58" t="s">
        <v>121</v>
      </c>
      <c r="AD8" s="58" t="s">
        <v>122</v>
      </c>
      <c r="AE8" s="59" t="s">
        <v>80</v>
      </c>
      <c r="AF8" s="59" t="s">
        <v>81</v>
      </c>
      <c r="AG8" s="60" t="s">
        <v>70</v>
      </c>
      <c r="AH8" s="60" t="s">
        <v>78</v>
      </c>
      <c r="AI8" s="60" t="s">
        <v>114</v>
      </c>
      <c r="AJ8" s="60" t="s">
        <v>101</v>
      </c>
      <c r="AK8" s="60" t="s">
        <v>13</v>
      </c>
    </row>
    <row r="9" spans="1:37" s="39" customFormat="1" x14ac:dyDescent="0.35">
      <c r="A9" s="15" t="s">
        <v>1</v>
      </c>
      <c r="B9" s="16" t="s">
        <v>113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20">
        <v>1</v>
      </c>
      <c r="K9" s="19">
        <v>0</v>
      </c>
      <c r="L9" s="21">
        <v>1</v>
      </c>
      <c r="M9" s="20">
        <v>1</v>
      </c>
      <c r="N9" s="19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9">
        <v>1</v>
      </c>
      <c r="V9" s="21">
        <v>1</v>
      </c>
      <c r="W9" s="21">
        <v>1</v>
      </c>
      <c r="X9" s="20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19">
        <v>1</v>
      </c>
      <c r="AE9" s="18">
        <f>SUM(Таблица135647891011[[#This Row],[Д1]:[П2]])</f>
        <v>9</v>
      </c>
      <c r="AF9" s="20">
        <f>SUM(Таблица135647891011[[#This Row],[З5]:[З15]])</f>
        <v>14</v>
      </c>
      <c r="AG9" s="20">
        <f>Таблица135647891011[[#This Row],[Сумма ПБ за УЧ]]+Таблица135647891011[[#This Row],[Сумма ПБ за ПЧ]]</f>
        <v>23</v>
      </c>
      <c r="AH9" s="47">
        <f>Таблица135647891011[[#This Row],[Общее количество  ПБ]]/24</f>
        <v>0.95833333333333337</v>
      </c>
      <c r="AI9" s="20" t="s">
        <v>79</v>
      </c>
      <c r="AJ9" s="20" t="s">
        <v>79</v>
      </c>
      <c r="AK9" s="65" t="s">
        <v>79</v>
      </c>
    </row>
    <row r="10" spans="1:37" x14ac:dyDescent="0.3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3"/>
      <c r="K10" s="22"/>
      <c r="L10" s="24"/>
      <c r="M10" s="23"/>
      <c r="N10" s="22"/>
      <c r="O10" s="23"/>
      <c r="P10" s="10"/>
      <c r="Q10" s="50"/>
      <c r="R10" s="50"/>
      <c r="S10" s="50"/>
      <c r="T10" s="22"/>
      <c r="U10" s="22"/>
      <c r="V10" s="24"/>
      <c r="W10" s="24"/>
      <c r="X10" s="23"/>
      <c r="Y10" s="22"/>
      <c r="Z10" s="22"/>
      <c r="AA10" s="22"/>
      <c r="AB10" s="22"/>
      <c r="AC10" s="22"/>
      <c r="AD10" s="22"/>
      <c r="AE10" s="13">
        <f>SUM(Таблица135647891011[[#This Row],[Д1]:[П2]])</f>
        <v>0</v>
      </c>
      <c r="AF10" s="28">
        <f>SUM(Таблица135647891011[[#This Row],[З5]:[З15]])</f>
        <v>0</v>
      </c>
      <c r="AG10" s="28">
        <f>Таблица135647891011[[#This Row],[Сумма ПБ за УЧ]]+Таблица135647891011[[#This Row],[Сумма ПБ за ПЧ]]</f>
        <v>0</v>
      </c>
      <c r="AH10" s="48">
        <f>Таблица135647891011[[#This Row],[Общее количество  ПБ]]/24</f>
        <v>0</v>
      </c>
      <c r="AI10" s="28"/>
      <c r="AJ10" s="28"/>
      <c r="AK10" s="66"/>
    </row>
    <row r="11" spans="1:37" x14ac:dyDescent="0.3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3"/>
      <c r="K11" s="22"/>
      <c r="L11" s="24"/>
      <c r="M11" s="23"/>
      <c r="N11" s="22"/>
      <c r="O11" s="23"/>
      <c r="P11" s="10"/>
      <c r="Q11" s="50"/>
      <c r="R11" s="50"/>
      <c r="S11" s="50"/>
      <c r="T11" s="22"/>
      <c r="U11" s="22"/>
      <c r="V11" s="24"/>
      <c r="W11" s="24"/>
      <c r="X11" s="23"/>
      <c r="Y11" s="22"/>
      <c r="Z11" s="22"/>
      <c r="AA11" s="22"/>
      <c r="AB11" s="22"/>
      <c r="AC11" s="22"/>
      <c r="AD11" s="22"/>
      <c r="AE11" s="13">
        <f>SUM(Таблица135647891011[[#This Row],[Д1]:[П2]])</f>
        <v>0</v>
      </c>
      <c r="AF11" s="28">
        <f>SUM(Таблица135647891011[[#This Row],[З5]:[З15]])</f>
        <v>0</v>
      </c>
      <c r="AG11" s="28">
        <f>Таблица135647891011[[#This Row],[Сумма ПБ за УЧ]]+Таблица135647891011[[#This Row],[Сумма ПБ за ПЧ]]</f>
        <v>0</v>
      </c>
      <c r="AH11" s="48">
        <f>Таблица135647891011[[#This Row],[Общее количество  ПБ]]/24</f>
        <v>0</v>
      </c>
      <c r="AI11" s="28"/>
      <c r="AJ11" s="28"/>
      <c r="AK11" s="66"/>
    </row>
    <row r="12" spans="1:37" ht="15.5" thickBot="1" x14ac:dyDescent="0.35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6"/>
      <c r="K12" s="44"/>
      <c r="L12" s="45"/>
      <c r="M12" s="46"/>
      <c r="N12" s="44"/>
      <c r="O12" s="46"/>
      <c r="P12" s="11"/>
      <c r="Q12" s="43"/>
      <c r="R12" s="43"/>
      <c r="S12" s="43"/>
      <c r="T12" s="44"/>
      <c r="U12" s="44"/>
      <c r="V12" s="45"/>
      <c r="W12" s="45"/>
      <c r="X12" s="46"/>
      <c r="Y12" s="44"/>
      <c r="Z12" s="44"/>
      <c r="AA12" s="44"/>
      <c r="AB12" s="44"/>
      <c r="AC12" s="44"/>
      <c r="AD12" s="44"/>
      <c r="AE12" s="14">
        <f>SUM(Таблица135647891011[[#This Row],[Д1]:[П2]])</f>
        <v>0</v>
      </c>
      <c r="AF12" s="29">
        <f>SUM(Таблица135647891011[[#This Row],[З5]:[З15]])</f>
        <v>0</v>
      </c>
      <c r="AG12" s="29">
        <f>Таблица135647891011[[#This Row],[Сумма ПБ за УЧ]]+Таблица135647891011[[#This Row],[Сумма ПБ за ПЧ]]</f>
        <v>0</v>
      </c>
      <c r="AH12" s="49">
        <f>Таблица135647891011[[#This Row],[Общее количество  ПБ]]/24</f>
        <v>0</v>
      </c>
      <c r="AI12" s="29"/>
      <c r="AJ12" s="29"/>
      <c r="AK12" s="67"/>
    </row>
    <row r="15" spans="1:37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</row>
    <row r="16" spans="1:37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</row>
    <row r="17" spans="2:37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</row>
  </sheetData>
  <mergeCells count="14">
    <mergeCell ref="B15:AK17"/>
    <mergeCell ref="F7:G7"/>
    <mergeCell ref="H7:J7"/>
    <mergeCell ref="K7:M7"/>
    <mergeCell ref="N7:O7"/>
    <mergeCell ref="A1:AK1"/>
    <mergeCell ref="D2:AK2"/>
    <mergeCell ref="E3:F3"/>
    <mergeCell ref="H3:I3"/>
    <mergeCell ref="A6:D7"/>
    <mergeCell ref="E6:O6"/>
    <mergeCell ref="AE6:AK7"/>
    <mergeCell ref="P6:AD6"/>
    <mergeCell ref="U7:X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17"/>
  <sheetViews>
    <sheetView workbookViewId="0">
      <selection activeCell="A3" sqref="A3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19.45312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28" width="6.7265625" style="12" customWidth="1"/>
    <col min="29" max="30" width="10.7265625" style="9" customWidth="1"/>
    <col min="31" max="32" width="12.453125" style="9" customWidth="1"/>
    <col min="33" max="35" width="14.81640625" style="9" customWidth="1"/>
    <col min="36" max="36" width="18" style="38" customWidth="1"/>
    <col min="37" max="16384" width="9.1796875" style="38"/>
  </cols>
  <sheetData>
    <row r="1" spans="1:35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5.5" thickBot="1" x14ac:dyDescent="0.35">
      <c r="A4" s="33" t="s">
        <v>17</v>
      </c>
      <c r="D4" s="30" t="s">
        <v>110</v>
      </c>
    </row>
    <row r="5" spans="1:35" ht="18" thickBot="1" x14ac:dyDescent="0.35">
      <c r="A5" s="40"/>
    </row>
    <row r="6" spans="1:35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/>
      <c r="AC6" s="80" t="s">
        <v>14</v>
      </c>
      <c r="AD6" s="81"/>
      <c r="AE6" s="81"/>
      <c r="AF6" s="81"/>
      <c r="AG6" s="81"/>
      <c r="AH6" s="81"/>
      <c r="AI6" s="82"/>
    </row>
    <row r="7" spans="1:35" s="64" customFormat="1" ht="44.25" customHeight="1" thickBot="1" x14ac:dyDescent="0.3">
      <c r="A7" s="83"/>
      <c r="B7" s="84"/>
      <c r="C7" s="84"/>
      <c r="D7" s="85"/>
      <c r="E7" s="62"/>
      <c r="F7" s="71" t="s">
        <v>9</v>
      </c>
      <c r="G7" s="72" t="s">
        <v>10</v>
      </c>
      <c r="H7" s="72"/>
      <c r="I7" s="74" t="s">
        <v>11</v>
      </c>
      <c r="J7" s="74"/>
      <c r="K7" s="75"/>
      <c r="L7" s="73" t="s">
        <v>12</v>
      </c>
      <c r="M7" s="74"/>
      <c r="N7" s="74"/>
      <c r="O7" s="75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4"/>
      <c r="AA7" s="74"/>
      <c r="AB7" s="75"/>
      <c r="AC7" s="83"/>
      <c r="AD7" s="84"/>
      <c r="AE7" s="84"/>
      <c r="AF7" s="84"/>
      <c r="AG7" s="84"/>
      <c r="AH7" s="84"/>
      <c r="AI7" s="85"/>
    </row>
    <row r="8" spans="1:35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5" t="s">
        <v>30</v>
      </c>
      <c r="H8" s="56" t="s">
        <v>31</v>
      </c>
      <c r="I8" s="55" t="s">
        <v>41</v>
      </c>
      <c r="J8" s="57" t="s">
        <v>42</v>
      </c>
      <c r="K8" s="56" t="s">
        <v>43</v>
      </c>
      <c r="L8" s="55" t="s">
        <v>44</v>
      </c>
      <c r="M8" s="57" t="s">
        <v>45</v>
      </c>
      <c r="N8" s="57" t="s">
        <v>73</v>
      </c>
      <c r="O8" s="56" t="s">
        <v>96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69" t="s">
        <v>94</v>
      </c>
      <c r="Z8" s="70" t="s">
        <v>95</v>
      </c>
      <c r="AA8" s="70" t="s">
        <v>105</v>
      </c>
      <c r="AB8" s="60" t="s">
        <v>106</v>
      </c>
      <c r="AC8" s="59" t="s">
        <v>80</v>
      </c>
      <c r="AD8" s="59" t="s">
        <v>81</v>
      </c>
      <c r="AE8" s="60" t="s">
        <v>70</v>
      </c>
      <c r="AF8" s="60" t="s">
        <v>78</v>
      </c>
      <c r="AG8" s="60" t="s">
        <v>100</v>
      </c>
      <c r="AH8" s="60" t="s">
        <v>101</v>
      </c>
      <c r="AI8" s="60" t="s">
        <v>13</v>
      </c>
    </row>
    <row r="9" spans="1:35" s="39" customFormat="1" x14ac:dyDescent="0.35">
      <c r="A9" s="15" t="s">
        <v>1</v>
      </c>
      <c r="B9" s="16" t="s">
        <v>111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1">
        <v>1</v>
      </c>
      <c r="AA9" s="21">
        <v>0</v>
      </c>
      <c r="AB9" s="20">
        <v>0</v>
      </c>
      <c r="AC9" s="18">
        <f>SUM(Таблица1356478910[[#This Row],[Д1]:[П4]])</f>
        <v>9</v>
      </c>
      <c r="AD9" s="20">
        <f>SUM(Таблица1356478910[[#This Row],[З5]:[Р4]])</f>
        <v>10</v>
      </c>
      <c r="AE9" s="20">
        <f>Таблица1356478910[[#This Row],[Сумма ПБ за УЧ]]+Таблица1356478910[[#This Row],[Сумма ПБ за ПЧ]]</f>
        <v>19</v>
      </c>
      <c r="AF9" s="47">
        <f>Таблица1356478910[[#This Row],[Общее количество  ПБ]]/22</f>
        <v>0.86363636363636365</v>
      </c>
      <c r="AG9" s="20" t="s">
        <v>16</v>
      </c>
      <c r="AH9" s="20" t="s">
        <v>79</v>
      </c>
      <c r="AI9" s="65" t="s">
        <v>16</v>
      </c>
    </row>
    <row r="10" spans="1:35" x14ac:dyDescent="0.3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4"/>
      <c r="AA10" s="24"/>
      <c r="AB10" s="23"/>
      <c r="AC10" s="13">
        <f>SUM(Таблица1356478910[[#This Row],[Д1]:[П4]])</f>
        <v>0</v>
      </c>
      <c r="AD10" s="28">
        <f>SUM(Таблица1356478910[[#This Row],[З5]:[Р4]])</f>
        <v>0</v>
      </c>
      <c r="AE10" s="28">
        <f>Таблица1356478910[[#This Row],[Сумма ПБ за УЧ]]+Таблица1356478910[[#This Row],[Сумма ПБ за ПЧ]]</f>
        <v>0</v>
      </c>
      <c r="AF10" s="48">
        <f>Таблица1356478910[[#This Row],[Общее количество  ПБ]]/22</f>
        <v>0</v>
      </c>
      <c r="AG10" s="28"/>
      <c r="AH10" s="28"/>
      <c r="AI10" s="66"/>
    </row>
    <row r="11" spans="1:35" x14ac:dyDescent="0.3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4"/>
      <c r="AA11" s="24"/>
      <c r="AB11" s="23"/>
      <c r="AC11" s="13">
        <f>SUM(Таблица1356478910[[#This Row],[Д1]:[П4]])</f>
        <v>0</v>
      </c>
      <c r="AD11" s="28">
        <f>SUM(Таблица1356478910[[#This Row],[З5]:[Р4]])</f>
        <v>0</v>
      </c>
      <c r="AE11" s="28">
        <f>Таблица1356478910[[#This Row],[Сумма ПБ за УЧ]]+Таблица1356478910[[#This Row],[Сумма ПБ за ПЧ]]</f>
        <v>0</v>
      </c>
      <c r="AF11" s="48">
        <f>Таблица1356478910[[#This Row],[Общее количество  ПБ]]/22</f>
        <v>0</v>
      </c>
      <c r="AG11" s="28"/>
      <c r="AH11" s="28"/>
      <c r="AI11" s="66"/>
    </row>
    <row r="12" spans="1:35" ht="15.5" thickBot="1" x14ac:dyDescent="0.35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5"/>
      <c r="AA12" s="45"/>
      <c r="AB12" s="46"/>
      <c r="AC12" s="14">
        <f>SUM(Таблица1356478910[[#This Row],[Д1]:[П4]])</f>
        <v>0</v>
      </c>
      <c r="AD12" s="29">
        <f>SUM(Таблица1356478910[[#This Row],[З5]:[Р4]])</f>
        <v>0</v>
      </c>
      <c r="AE12" s="29">
        <f>Таблица1356478910[[#This Row],[Сумма ПБ за УЧ]]+Таблица1356478910[[#This Row],[Сумма ПБ за ПЧ]]</f>
        <v>0</v>
      </c>
      <c r="AF12" s="49">
        <f>Таблица1356478910[[#This Row],[Общее количество  ПБ]]/22</f>
        <v>0</v>
      </c>
      <c r="AG12" s="29"/>
      <c r="AH12" s="29"/>
      <c r="AI12" s="67"/>
    </row>
    <row r="15" spans="1:35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2:35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</sheetData>
  <mergeCells count="13">
    <mergeCell ref="L7:O7"/>
    <mergeCell ref="Y7:AB7"/>
    <mergeCell ref="B15:AI17"/>
    <mergeCell ref="A1:AI1"/>
    <mergeCell ref="D2:AI2"/>
    <mergeCell ref="E3:F3"/>
    <mergeCell ref="H3:I3"/>
    <mergeCell ref="A6:D7"/>
    <mergeCell ref="E6:O6"/>
    <mergeCell ref="P6:AB6"/>
    <mergeCell ref="AC6:AI7"/>
    <mergeCell ref="G7:H7"/>
    <mergeCell ref="I7:K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7"/>
  <sheetViews>
    <sheetView workbookViewId="0">
      <selection activeCell="A3" sqref="A3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19.45312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28" width="6.7265625" style="12" customWidth="1"/>
    <col min="29" max="30" width="10.7265625" style="9" customWidth="1"/>
    <col min="31" max="32" width="12.453125" style="9" customWidth="1"/>
    <col min="33" max="35" width="14.81640625" style="9" customWidth="1"/>
    <col min="36" max="36" width="18" style="38" customWidth="1"/>
    <col min="37" max="16384" width="9.1796875" style="38"/>
  </cols>
  <sheetData>
    <row r="1" spans="1:35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5.5" thickBot="1" x14ac:dyDescent="0.35">
      <c r="A4" s="33" t="s">
        <v>17</v>
      </c>
      <c r="D4" s="30" t="s">
        <v>107</v>
      </c>
    </row>
    <row r="5" spans="1:35" ht="18" thickBot="1" x14ac:dyDescent="0.35">
      <c r="A5" s="40"/>
    </row>
    <row r="6" spans="1:35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/>
      <c r="AC6" s="80" t="s">
        <v>14</v>
      </c>
      <c r="AD6" s="81"/>
      <c r="AE6" s="81"/>
      <c r="AF6" s="81"/>
      <c r="AG6" s="81"/>
      <c r="AH6" s="81"/>
      <c r="AI6" s="82"/>
    </row>
    <row r="7" spans="1:35" s="64" customFormat="1" ht="44.25" customHeight="1" thickBot="1" x14ac:dyDescent="0.3">
      <c r="A7" s="83"/>
      <c r="B7" s="84"/>
      <c r="C7" s="84"/>
      <c r="D7" s="85"/>
      <c r="E7" s="62"/>
      <c r="F7" s="71" t="s">
        <v>9</v>
      </c>
      <c r="G7" s="72" t="s">
        <v>10</v>
      </c>
      <c r="H7" s="72"/>
      <c r="I7" s="74" t="s">
        <v>11</v>
      </c>
      <c r="J7" s="74"/>
      <c r="K7" s="75"/>
      <c r="L7" s="73" t="s">
        <v>12</v>
      </c>
      <c r="M7" s="74"/>
      <c r="N7" s="74"/>
      <c r="O7" s="75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4"/>
      <c r="AA7" s="74"/>
      <c r="AB7" s="75"/>
      <c r="AC7" s="83"/>
      <c r="AD7" s="84"/>
      <c r="AE7" s="84"/>
      <c r="AF7" s="84"/>
      <c r="AG7" s="84"/>
      <c r="AH7" s="84"/>
      <c r="AI7" s="85"/>
    </row>
    <row r="8" spans="1:35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5" t="s">
        <v>30</v>
      </c>
      <c r="H8" s="56" t="s">
        <v>31</v>
      </c>
      <c r="I8" s="55" t="s">
        <v>41</v>
      </c>
      <c r="J8" s="57" t="s">
        <v>42</v>
      </c>
      <c r="K8" s="56" t="s">
        <v>43</v>
      </c>
      <c r="L8" s="55" t="s">
        <v>44</v>
      </c>
      <c r="M8" s="57" t="s">
        <v>45</v>
      </c>
      <c r="N8" s="57" t="s">
        <v>73</v>
      </c>
      <c r="O8" s="56" t="s">
        <v>96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69" t="s">
        <v>94</v>
      </c>
      <c r="Z8" s="70" t="s">
        <v>95</v>
      </c>
      <c r="AA8" s="70" t="s">
        <v>105</v>
      </c>
      <c r="AB8" s="60" t="s">
        <v>106</v>
      </c>
      <c r="AC8" s="59" t="s">
        <v>80</v>
      </c>
      <c r="AD8" s="59" t="s">
        <v>81</v>
      </c>
      <c r="AE8" s="60" t="s">
        <v>70</v>
      </c>
      <c r="AF8" s="60" t="s">
        <v>78</v>
      </c>
      <c r="AG8" s="60" t="s">
        <v>100</v>
      </c>
      <c r="AH8" s="60" t="s">
        <v>101</v>
      </c>
      <c r="AI8" s="60" t="s">
        <v>13</v>
      </c>
    </row>
    <row r="9" spans="1:35" s="39" customFormat="1" x14ac:dyDescent="0.35">
      <c r="A9" s="15" t="s">
        <v>1</v>
      </c>
      <c r="B9" s="16" t="s">
        <v>109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1">
        <v>1</v>
      </c>
      <c r="AA9" s="21">
        <v>0</v>
      </c>
      <c r="AB9" s="20">
        <v>0</v>
      </c>
      <c r="AC9" s="18">
        <f>SUM(Таблица13564789[[#This Row],[Д1]:[П4]])</f>
        <v>9</v>
      </c>
      <c r="AD9" s="20">
        <f>SUM(Таблица13564789[[#This Row],[З5]:[Р4]])</f>
        <v>10</v>
      </c>
      <c r="AE9" s="20">
        <f>Таблица13564789[[#This Row],[Сумма ПБ за УЧ]]+Таблица13564789[[#This Row],[Сумма ПБ за ПЧ]]</f>
        <v>19</v>
      </c>
      <c r="AF9" s="47">
        <f>Таблица13564789[[#This Row],[Общее количество  ПБ]]/22</f>
        <v>0.86363636363636365</v>
      </c>
      <c r="AG9" s="20" t="s">
        <v>16</v>
      </c>
      <c r="AH9" s="20" t="s">
        <v>79</v>
      </c>
      <c r="AI9" s="65" t="s">
        <v>16</v>
      </c>
    </row>
    <row r="10" spans="1:35" x14ac:dyDescent="0.3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4"/>
      <c r="AA10" s="24"/>
      <c r="AB10" s="23"/>
      <c r="AC10" s="13">
        <f>SUM(Таблица13564789[[#This Row],[Д1]:[П4]])</f>
        <v>0</v>
      </c>
      <c r="AD10" s="28">
        <f>SUM(Таблица13564789[[#This Row],[З5]:[Р4]])</f>
        <v>0</v>
      </c>
      <c r="AE10" s="28">
        <f>Таблица13564789[[#This Row],[Сумма ПБ за УЧ]]+Таблица13564789[[#This Row],[Сумма ПБ за ПЧ]]</f>
        <v>0</v>
      </c>
      <c r="AF10" s="48">
        <f>Таблица13564789[[#This Row],[Общее количество  ПБ]]/22</f>
        <v>0</v>
      </c>
      <c r="AG10" s="28"/>
      <c r="AH10" s="28"/>
      <c r="AI10" s="66"/>
    </row>
    <row r="11" spans="1:35" x14ac:dyDescent="0.3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4"/>
      <c r="AA11" s="24"/>
      <c r="AB11" s="23"/>
      <c r="AC11" s="13">
        <f>SUM(Таблица13564789[[#This Row],[Д1]:[П4]])</f>
        <v>0</v>
      </c>
      <c r="AD11" s="28">
        <f>SUM(Таблица13564789[[#This Row],[З5]:[Р4]])</f>
        <v>0</v>
      </c>
      <c r="AE11" s="28">
        <f>Таблица13564789[[#This Row],[Сумма ПБ за УЧ]]+Таблица13564789[[#This Row],[Сумма ПБ за ПЧ]]</f>
        <v>0</v>
      </c>
      <c r="AF11" s="48">
        <f>Таблица13564789[[#This Row],[Общее количество  ПБ]]/22</f>
        <v>0</v>
      </c>
      <c r="AG11" s="28"/>
      <c r="AH11" s="28"/>
      <c r="AI11" s="66"/>
    </row>
    <row r="12" spans="1:35" ht="15.5" thickBot="1" x14ac:dyDescent="0.35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5"/>
      <c r="AA12" s="45"/>
      <c r="AB12" s="46"/>
      <c r="AC12" s="14">
        <f>SUM(Таблица13564789[[#This Row],[Д1]:[П4]])</f>
        <v>0</v>
      </c>
      <c r="AD12" s="29">
        <f>SUM(Таблица13564789[[#This Row],[З5]:[Р4]])</f>
        <v>0</v>
      </c>
      <c r="AE12" s="29">
        <f>Таблица13564789[[#This Row],[Сумма ПБ за УЧ]]+Таблица13564789[[#This Row],[Сумма ПБ за ПЧ]]</f>
        <v>0</v>
      </c>
      <c r="AF12" s="49">
        <f>Таблица13564789[[#This Row],[Общее количество  ПБ]]/22</f>
        <v>0</v>
      </c>
      <c r="AG12" s="29"/>
      <c r="AH12" s="29"/>
      <c r="AI12" s="67"/>
    </row>
    <row r="15" spans="1:35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2:35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</sheetData>
  <mergeCells count="13">
    <mergeCell ref="L7:O7"/>
    <mergeCell ref="Y7:AB7"/>
    <mergeCell ref="B15:AI17"/>
    <mergeCell ref="A1:AI1"/>
    <mergeCell ref="D2:AI2"/>
    <mergeCell ref="E3:F3"/>
    <mergeCell ref="H3:I3"/>
    <mergeCell ref="A6:D7"/>
    <mergeCell ref="E6:O6"/>
    <mergeCell ref="P6:AB6"/>
    <mergeCell ref="AC6:AI7"/>
    <mergeCell ref="G7:H7"/>
    <mergeCell ref="I7:K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7"/>
  <sheetViews>
    <sheetView workbookViewId="0">
      <selection activeCell="D27" sqref="D27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19.45312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28" width="6.7265625" style="12" customWidth="1"/>
    <col min="29" max="30" width="10.7265625" style="9" customWidth="1"/>
    <col min="31" max="32" width="12.453125" style="9" customWidth="1"/>
    <col min="33" max="35" width="14.81640625" style="9" customWidth="1"/>
    <col min="36" max="36" width="18" style="38" customWidth="1"/>
    <col min="37" max="16384" width="9.1796875" style="38"/>
  </cols>
  <sheetData>
    <row r="1" spans="1:35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5.5" thickBot="1" x14ac:dyDescent="0.35">
      <c r="A4" s="33" t="s">
        <v>17</v>
      </c>
      <c r="D4" s="30" t="s">
        <v>104</v>
      </c>
    </row>
    <row r="5" spans="1:35" ht="18" thickBot="1" x14ac:dyDescent="0.35">
      <c r="A5" s="40"/>
    </row>
    <row r="6" spans="1:35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/>
      <c r="AC6" s="80" t="s">
        <v>14</v>
      </c>
      <c r="AD6" s="81"/>
      <c r="AE6" s="81"/>
      <c r="AF6" s="81"/>
      <c r="AG6" s="81"/>
      <c r="AH6" s="81"/>
      <c r="AI6" s="82"/>
    </row>
    <row r="7" spans="1:35" s="64" customFormat="1" ht="44.25" customHeight="1" thickBot="1" x14ac:dyDescent="0.3">
      <c r="A7" s="83"/>
      <c r="B7" s="84"/>
      <c r="C7" s="84"/>
      <c r="D7" s="85"/>
      <c r="E7" s="62"/>
      <c r="F7" s="71" t="s">
        <v>9</v>
      </c>
      <c r="G7" s="72" t="s">
        <v>10</v>
      </c>
      <c r="H7" s="72"/>
      <c r="I7" s="74" t="s">
        <v>11</v>
      </c>
      <c r="J7" s="74"/>
      <c r="K7" s="75"/>
      <c r="L7" s="73" t="s">
        <v>12</v>
      </c>
      <c r="M7" s="74"/>
      <c r="N7" s="74"/>
      <c r="O7" s="75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4"/>
      <c r="AA7" s="74"/>
      <c r="AB7" s="75"/>
      <c r="AC7" s="83"/>
      <c r="AD7" s="84"/>
      <c r="AE7" s="84"/>
      <c r="AF7" s="84"/>
      <c r="AG7" s="84"/>
      <c r="AH7" s="84"/>
      <c r="AI7" s="85"/>
    </row>
    <row r="8" spans="1:35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5" t="s">
        <v>30</v>
      </c>
      <c r="H8" s="56" t="s">
        <v>31</v>
      </c>
      <c r="I8" s="55" t="s">
        <v>41</v>
      </c>
      <c r="J8" s="57" t="s">
        <v>42</v>
      </c>
      <c r="K8" s="56" t="s">
        <v>43</v>
      </c>
      <c r="L8" s="55" t="s">
        <v>44</v>
      </c>
      <c r="M8" s="57" t="s">
        <v>45</v>
      </c>
      <c r="N8" s="57" t="s">
        <v>73</v>
      </c>
      <c r="O8" s="56" t="s">
        <v>96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69" t="s">
        <v>94</v>
      </c>
      <c r="Z8" s="70" t="s">
        <v>95</v>
      </c>
      <c r="AA8" s="70" t="s">
        <v>105</v>
      </c>
      <c r="AB8" s="60" t="s">
        <v>106</v>
      </c>
      <c r="AC8" s="59" t="s">
        <v>80</v>
      </c>
      <c r="AD8" s="59" t="s">
        <v>81</v>
      </c>
      <c r="AE8" s="60" t="s">
        <v>70</v>
      </c>
      <c r="AF8" s="60" t="s">
        <v>78</v>
      </c>
      <c r="AG8" s="60" t="s">
        <v>100</v>
      </c>
      <c r="AH8" s="60" t="s">
        <v>101</v>
      </c>
      <c r="AI8" s="60" t="s">
        <v>13</v>
      </c>
    </row>
    <row r="9" spans="1:35" s="39" customFormat="1" x14ac:dyDescent="0.35">
      <c r="A9" s="15" t="s">
        <v>1</v>
      </c>
      <c r="B9" s="16" t="s">
        <v>108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1">
        <v>1</v>
      </c>
      <c r="AA9" s="21">
        <v>0</v>
      </c>
      <c r="AB9" s="20">
        <v>0</v>
      </c>
      <c r="AC9" s="18">
        <f>SUM(Таблица1356478[[#This Row],[Д1]:[П4]])</f>
        <v>9</v>
      </c>
      <c r="AD9" s="20">
        <f>SUM(Таблица1356478[[#This Row],[З5]:[Р4]])</f>
        <v>10</v>
      </c>
      <c r="AE9" s="20">
        <f>Таблица1356478[[#This Row],[Сумма ПБ за УЧ]]+Таблица1356478[[#This Row],[Сумма ПБ за ПЧ]]</f>
        <v>19</v>
      </c>
      <c r="AF9" s="47">
        <f>Таблица1356478[[#This Row],[Общее количество  ПБ]]/22</f>
        <v>0.86363636363636365</v>
      </c>
      <c r="AG9" s="20" t="s">
        <v>16</v>
      </c>
      <c r="AH9" s="20" t="s">
        <v>79</v>
      </c>
      <c r="AI9" s="65" t="s">
        <v>16</v>
      </c>
    </row>
    <row r="10" spans="1:35" x14ac:dyDescent="0.3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4"/>
      <c r="AA10" s="24"/>
      <c r="AB10" s="23"/>
      <c r="AC10" s="13">
        <f>SUM(Таблица1356478[[#This Row],[Д1]:[П4]])</f>
        <v>0</v>
      </c>
      <c r="AD10" s="28">
        <f>SUM(Таблица1356478[[#This Row],[З5]:[Р4]])</f>
        <v>0</v>
      </c>
      <c r="AE10" s="28">
        <f>Таблица1356478[[#This Row],[Сумма ПБ за УЧ]]+Таблица1356478[[#This Row],[Сумма ПБ за ПЧ]]</f>
        <v>0</v>
      </c>
      <c r="AF10" s="48">
        <f>Таблица1356478[[#This Row],[Общее количество  ПБ]]/22</f>
        <v>0</v>
      </c>
      <c r="AG10" s="28"/>
      <c r="AH10" s="28"/>
      <c r="AI10" s="66"/>
    </row>
    <row r="11" spans="1:35" x14ac:dyDescent="0.3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4"/>
      <c r="AA11" s="24"/>
      <c r="AB11" s="23"/>
      <c r="AC11" s="13">
        <f>SUM(Таблица1356478[[#This Row],[Д1]:[П4]])</f>
        <v>0</v>
      </c>
      <c r="AD11" s="28">
        <f>SUM(Таблица1356478[[#This Row],[З5]:[Р4]])</f>
        <v>0</v>
      </c>
      <c r="AE11" s="28">
        <f>Таблица1356478[[#This Row],[Сумма ПБ за УЧ]]+Таблица1356478[[#This Row],[Сумма ПБ за ПЧ]]</f>
        <v>0</v>
      </c>
      <c r="AF11" s="48">
        <f>Таблица1356478[[#This Row],[Общее количество  ПБ]]/22</f>
        <v>0</v>
      </c>
      <c r="AG11" s="28"/>
      <c r="AH11" s="28"/>
      <c r="AI11" s="66"/>
    </row>
    <row r="12" spans="1:35" ht="15.5" thickBot="1" x14ac:dyDescent="0.35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5"/>
      <c r="AA12" s="45"/>
      <c r="AB12" s="46"/>
      <c r="AC12" s="14">
        <f>SUM(Таблица1356478[[#This Row],[Д1]:[П4]])</f>
        <v>0</v>
      </c>
      <c r="AD12" s="29">
        <f>SUM(Таблица1356478[[#This Row],[З5]:[Р4]])</f>
        <v>0</v>
      </c>
      <c r="AE12" s="29">
        <f>Таблица1356478[[#This Row],[Сумма ПБ за УЧ]]+Таблица1356478[[#This Row],[Сумма ПБ за ПЧ]]</f>
        <v>0</v>
      </c>
      <c r="AF12" s="49">
        <f>Таблица1356478[[#This Row],[Общее количество  ПБ]]/22</f>
        <v>0</v>
      </c>
      <c r="AG12" s="29"/>
      <c r="AH12" s="29"/>
      <c r="AI12" s="67"/>
    </row>
    <row r="15" spans="1:35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2:35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</sheetData>
  <mergeCells count="13">
    <mergeCell ref="L7:O7"/>
    <mergeCell ref="B15:AI17"/>
    <mergeCell ref="Y7:AB7"/>
    <mergeCell ref="A1:AI1"/>
    <mergeCell ref="D2:AI2"/>
    <mergeCell ref="E3:F3"/>
    <mergeCell ref="H3:I3"/>
    <mergeCell ref="A6:D7"/>
    <mergeCell ref="E6:O6"/>
    <mergeCell ref="P6:AB6"/>
    <mergeCell ref="AC6:AI7"/>
    <mergeCell ref="G7:H7"/>
    <mergeCell ref="I7:K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17"/>
  <sheetViews>
    <sheetView workbookViewId="0">
      <selection activeCell="A2" sqref="A2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19.45312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28" width="6.7265625" style="12" customWidth="1"/>
    <col min="29" max="30" width="10.7265625" style="9" customWidth="1"/>
    <col min="31" max="32" width="12.453125" style="9" customWidth="1"/>
    <col min="33" max="35" width="14.81640625" style="9" customWidth="1"/>
    <col min="36" max="36" width="18" style="38" customWidth="1"/>
    <col min="37" max="16384" width="9.1796875" style="38"/>
  </cols>
  <sheetData>
    <row r="1" spans="1:35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5.5" thickBot="1" x14ac:dyDescent="0.35">
      <c r="A4" s="33" t="s">
        <v>17</v>
      </c>
      <c r="D4" s="30" t="s">
        <v>92</v>
      </c>
    </row>
    <row r="5" spans="1:35" ht="18" thickBot="1" x14ac:dyDescent="0.35">
      <c r="A5" s="40"/>
    </row>
    <row r="6" spans="1:35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/>
      <c r="AC6" s="80" t="s">
        <v>14</v>
      </c>
      <c r="AD6" s="81"/>
      <c r="AE6" s="81"/>
      <c r="AF6" s="81"/>
      <c r="AG6" s="81"/>
      <c r="AH6" s="81"/>
      <c r="AI6" s="82"/>
    </row>
    <row r="7" spans="1:35" s="64" customFormat="1" ht="44.25" customHeight="1" thickBot="1" x14ac:dyDescent="0.3">
      <c r="A7" s="83"/>
      <c r="B7" s="84"/>
      <c r="C7" s="84"/>
      <c r="D7" s="85"/>
      <c r="E7" s="62"/>
      <c r="F7" s="71" t="s">
        <v>9</v>
      </c>
      <c r="G7" s="72" t="s">
        <v>10</v>
      </c>
      <c r="H7" s="72"/>
      <c r="I7" s="74" t="s">
        <v>11</v>
      </c>
      <c r="J7" s="74"/>
      <c r="K7" s="75"/>
      <c r="L7" s="73" t="s">
        <v>12</v>
      </c>
      <c r="M7" s="74"/>
      <c r="N7" s="74"/>
      <c r="O7" s="75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5"/>
      <c r="AA7" s="73" t="s">
        <v>93</v>
      </c>
      <c r="AB7" s="75"/>
      <c r="AC7" s="83"/>
      <c r="AD7" s="84"/>
      <c r="AE7" s="84"/>
      <c r="AF7" s="84"/>
      <c r="AG7" s="84"/>
      <c r="AH7" s="84"/>
      <c r="AI7" s="85"/>
    </row>
    <row r="8" spans="1:35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5" t="s">
        <v>30</v>
      </c>
      <c r="H8" s="56" t="s">
        <v>31</v>
      </c>
      <c r="I8" s="55" t="s">
        <v>41</v>
      </c>
      <c r="J8" s="57" t="s">
        <v>42</v>
      </c>
      <c r="K8" s="56" t="s">
        <v>43</v>
      </c>
      <c r="L8" s="55" t="s">
        <v>44</v>
      </c>
      <c r="M8" s="57" t="s">
        <v>45</v>
      </c>
      <c r="N8" s="57" t="s">
        <v>73</v>
      </c>
      <c r="O8" s="56" t="s">
        <v>96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69" t="s">
        <v>26</v>
      </c>
      <c r="Z8" s="60" t="s">
        <v>27</v>
      </c>
      <c r="AA8" s="69" t="s">
        <v>94</v>
      </c>
      <c r="AB8" s="60" t="s">
        <v>95</v>
      </c>
      <c r="AC8" s="59" t="s">
        <v>80</v>
      </c>
      <c r="AD8" s="59" t="s">
        <v>81</v>
      </c>
      <c r="AE8" s="60" t="s">
        <v>70</v>
      </c>
      <c r="AF8" s="60" t="s">
        <v>78</v>
      </c>
      <c r="AG8" s="60" t="s">
        <v>100</v>
      </c>
      <c r="AH8" s="60" t="s">
        <v>101</v>
      </c>
      <c r="AI8" s="60" t="s">
        <v>13</v>
      </c>
    </row>
    <row r="9" spans="1:35" s="39" customFormat="1" x14ac:dyDescent="0.35">
      <c r="A9" s="15" t="s">
        <v>1</v>
      </c>
      <c r="B9" s="16" t="s">
        <v>91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0">
        <v>1</v>
      </c>
      <c r="AA9" s="19">
        <v>0</v>
      </c>
      <c r="AB9" s="20">
        <v>0</v>
      </c>
      <c r="AC9" s="18">
        <f>SUM(Таблица135647[[#This Row],[Д1]:[П4]])</f>
        <v>9</v>
      </c>
      <c r="AD9" s="20">
        <f>SUM(Таблица135647[[#This Row],[З5]:[Р2]])</f>
        <v>10</v>
      </c>
      <c r="AE9" s="20">
        <f>Таблица135647[[#This Row],[Сумма ПБ за УЧ]]+Таблица135647[[#This Row],[Сумма ПБ за ПЧ]]</f>
        <v>19</v>
      </c>
      <c r="AF9" s="47">
        <f>Таблица135647[[#This Row],[Общее количество  ПБ]]/22</f>
        <v>0.86363636363636365</v>
      </c>
      <c r="AG9" s="20" t="s">
        <v>16</v>
      </c>
      <c r="AH9" s="20" t="s">
        <v>79</v>
      </c>
      <c r="AI9" s="65" t="s">
        <v>16</v>
      </c>
    </row>
    <row r="10" spans="1:35" x14ac:dyDescent="0.3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3"/>
      <c r="AA10" s="22"/>
      <c r="AB10" s="23"/>
      <c r="AC10" s="13">
        <f>SUM(Таблица135647[[#This Row],[Д1]:[П4]])</f>
        <v>0</v>
      </c>
      <c r="AD10" s="28">
        <f>SUM(Таблица135647[[#This Row],[З5]:[Р2]])</f>
        <v>0</v>
      </c>
      <c r="AE10" s="28">
        <f>Таблица135647[[#This Row],[Сумма ПБ за УЧ]]+Таблица135647[[#This Row],[Сумма ПБ за ПЧ]]</f>
        <v>0</v>
      </c>
      <c r="AF10" s="48">
        <f>Таблица135647[[#This Row],[Общее количество  ПБ]]/22</f>
        <v>0</v>
      </c>
      <c r="AG10" s="28"/>
      <c r="AH10" s="28"/>
      <c r="AI10" s="66"/>
    </row>
    <row r="11" spans="1:35" x14ac:dyDescent="0.3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3"/>
      <c r="AA11" s="22"/>
      <c r="AB11" s="23"/>
      <c r="AC11" s="13">
        <f>SUM(Таблица135647[[#This Row],[Д1]:[П4]])</f>
        <v>0</v>
      </c>
      <c r="AD11" s="28">
        <f>SUM(Таблица135647[[#This Row],[З5]:[Р2]])</f>
        <v>0</v>
      </c>
      <c r="AE11" s="28">
        <f>Таблица135647[[#This Row],[Сумма ПБ за УЧ]]+Таблица135647[[#This Row],[Сумма ПБ за ПЧ]]</f>
        <v>0</v>
      </c>
      <c r="AF11" s="48">
        <f>Таблица135647[[#This Row],[Общее количество  ПБ]]/22</f>
        <v>0</v>
      </c>
      <c r="AG11" s="28"/>
      <c r="AH11" s="28"/>
      <c r="AI11" s="66"/>
    </row>
    <row r="12" spans="1:35" ht="15.5" thickBot="1" x14ac:dyDescent="0.35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6"/>
      <c r="AA12" s="44"/>
      <c r="AB12" s="46"/>
      <c r="AC12" s="14">
        <f>SUM(Таблица135647[[#This Row],[Д1]:[П4]])</f>
        <v>0</v>
      </c>
      <c r="AD12" s="29">
        <f>SUM(Таблица135647[[#This Row],[З5]:[Р2]])</f>
        <v>0</v>
      </c>
      <c r="AE12" s="29">
        <f>Таблица135647[[#This Row],[Сумма ПБ за УЧ]]+Таблица135647[[#This Row],[Сумма ПБ за ПЧ]]</f>
        <v>0</v>
      </c>
      <c r="AF12" s="49">
        <f>Таблица135647[[#This Row],[Общее количество  ПБ]]/22</f>
        <v>0</v>
      </c>
      <c r="AG12" s="29"/>
      <c r="AH12" s="29"/>
      <c r="AI12" s="67"/>
    </row>
    <row r="15" spans="1:35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2:35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</sheetData>
  <mergeCells count="14">
    <mergeCell ref="B15:AI17"/>
    <mergeCell ref="P6:AB6"/>
    <mergeCell ref="AA7:AB7"/>
    <mergeCell ref="G7:H7"/>
    <mergeCell ref="I7:K7"/>
    <mergeCell ref="L7:O7"/>
    <mergeCell ref="A1:AI1"/>
    <mergeCell ref="D2:AI2"/>
    <mergeCell ref="E3:F3"/>
    <mergeCell ref="H3:I3"/>
    <mergeCell ref="A6:D7"/>
    <mergeCell ref="E6:O6"/>
    <mergeCell ref="AC6:AI7"/>
    <mergeCell ref="Y7:Z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17"/>
  <sheetViews>
    <sheetView workbookViewId="0">
      <selection activeCell="A2" sqref="A2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19.45312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26" width="6.7265625" style="12" customWidth="1"/>
    <col min="27" max="28" width="10.7265625" style="9" customWidth="1"/>
    <col min="29" max="30" width="12.453125" style="9" customWidth="1"/>
    <col min="31" max="33" width="14.81640625" style="9" customWidth="1"/>
    <col min="34" max="34" width="18" style="38" customWidth="1"/>
    <col min="35" max="16384" width="9.1796875" style="38"/>
  </cols>
  <sheetData>
    <row r="1" spans="1:33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3" ht="15.5" thickBot="1" x14ac:dyDescent="0.35">
      <c r="A4" s="33" t="s">
        <v>17</v>
      </c>
      <c r="D4" s="30" t="s">
        <v>88</v>
      </c>
    </row>
    <row r="5" spans="1:33" ht="18" thickBot="1" x14ac:dyDescent="0.35">
      <c r="A5" s="40"/>
    </row>
    <row r="6" spans="1:33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2"/>
      <c r="AA6" s="80" t="s">
        <v>14</v>
      </c>
      <c r="AB6" s="81"/>
      <c r="AC6" s="81"/>
      <c r="AD6" s="81"/>
      <c r="AE6" s="81"/>
      <c r="AF6" s="81"/>
      <c r="AG6" s="82"/>
    </row>
    <row r="7" spans="1:33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 t="s">
        <v>11</v>
      </c>
      <c r="K7" s="72"/>
      <c r="L7" s="72"/>
      <c r="M7" s="72" t="s">
        <v>12</v>
      </c>
      <c r="N7" s="72"/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5"/>
      <c r="AA7" s="83"/>
      <c r="AB7" s="84"/>
      <c r="AC7" s="84"/>
      <c r="AD7" s="84"/>
      <c r="AE7" s="84"/>
      <c r="AF7" s="84"/>
      <c r="AG7" s="85"/>
    </row>
    <row r="8" spans="1:33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55" t="s">
        <v>28</v>
      </c>
      <c r="G8" s="56" t="s">
        <v>29</v>
      </c>
      <c r="H8" s="55" t="s">
        <v>30</v>
      </c>
      <c r="I8" s="57" t="s">
        <v>31</v>
      </c>
      <c r="J8" s="55" t="s">
        <v>41</v>
      </c>
      <c r="K8" s="57" t="s">
        <v>42</v>
      </c>
      <c r="L8" s="56" t="s">
        <v>43</v>
      </c>
      <c r="M8" s="55" t="s">
        <v>44</v>
      </c>
      <c r="N8" s="57" t="s">
        <v>45</v>
      </c>
      <c r="O8" s="56" t="s">
        <v>73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70" t="s">
        <v>26</v>
      </c>
      <c r="Z8" s="70" t="s">
        <v>27</v>
      </c>
      <c r="AA8" s="59" t="s">
        <v>80</v>
      </c>
      <c r="AB8" s="59" t="s">
        <v>81</v>
      </c>
      <c r="AC8" s="60" t="s">
        <v>70</v>
      </c>
      <c r="AD8" s="60" t="s">
        <v>78</v>
      </c>
      <c r="AE8" s="60" t="s">
        <v>97</v>
      </c>
      <c r="AF8" s="60" t="s">
        <v>98</v>
      </c>
      <c r="AG8" s="60" t="s">
        <v>13</v>
      </c>
    </row>
    <row r="9" spans="1:33" s="39" customFormat="1" x14ac:dyDescent="0.35">
      <c r="A9" s="15" t="s">
        <v>1</v>
      </c>
      <c r="B9" s="16" t="s">
        <v>87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19">
        <v>1</v>
      </c>
      <c r="K9" s="21">
        <v>0</v>
      </c>
      <c r="L9" s="20">
        <v>1</v>
      </c>
      <c r="M9" s="19">
        <v>0</v>
      </c>
      <c r="N9" s="21">
        <v>1</v>
      </c>
      <c r="O9" s="20">
        <v>1</v>
      </c>
      <c r="P9" s="17" t="s">
        <v>5</v>
      </c>
      <c r="Q9" s="18">
        <v>0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21">
        <v>1</v>
      </c>
      <c r="Z9" s="20">
        <v>1</v>
      </c>
      <c r="AA9" s="18">
        <f>SUM(Таблица13564[[#This Row],[Д1]:[П3]])</f>
        <v>8</v>
      </c>
      <c r="AB9" s="20">
        <f>SUM(Таблица13564[[#This Row],[З5]:[Т2]])</f>
        <v>9</v>
      </c>
      <c r="AC9" s="20">
        <f>Таблица13564[[#This Row],[Сумма ПБ за УЧ]]+Таблица13564[[#This Row],[Сумма ПБ за ПЧ]]</f>
        <v>17</v>
      </c>
      <c r="AD9" s="47">
        <f>Таблица13564[[#This Row],[Общее количество  ПБ]]/20</f>
        <v>0.85</v>
      </c>
      <c r="AE9" s="20" t="s">
        <v>16</v>
      </c>
      <c r="AF9" s="20" t="s">
        <v>16</v>
      </c>
      <c r="AG9" s="65" t="s">
        <v>16</v>
      </c>
    </row>
    <row r="10" spans="1:33" x14ac:dyDescent="0.3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2"/>
      <c r="K10" s="24"/>
      <c r="L10" s="23"/>
      <c r="M10" s="22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4"/>
      <c r="Z10" s="23"/>
      <c r="AA10" s="13">
        <f>SUM(Таблица13564[[#This Row],[Д1]:[П3]])</f>
        <v>0</v>
      </c>
      <c r="AB10" s="28">
        <f>SUM(Таблица13564[[#This Row],[З5]:[Т2]])</f>
        <v>0</v>
      </c>
      <c r="AC10" s="28">
        <f>Таблица13564[[#This Row],[Сумма ПБ за УЧ]]+Таблица13564[[#This Row],[Сумма ПБ за ПЧ]]</f>
        <v>0</v>
      </c>
      <c r="AD10" s="48">
        <f>Таблица13564[[#This Row],[Общее количество  ПБ]]/20</f>
        <v>0</v>
      </c>
      <c r="AE10" s="28"/>
      <c r="AF10" s="28"/>
      <c r="AG10" s="66"/>
    </row>
    <row r="11" spans="1:33" x14ac:dyDescent="0.3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2"/>
      <c r="K11" s="24"/>
      <c r="L11" s="23"/>
      <c r="M11" s="22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4"/>
      <c r="Z11" s="23"/>
      <c r="AA11" s="13">
        <f>SUM(Таблица13564[[#This Row],[Д1]:[П3]])</f>
        <v>0</v>
      </c>
      <c r="AB11" s="28">
        <f>SUM(Таблица13564[[#This Row],[З5]:[Т2]])</f>
        <v>0</v>
      </c>
      <c r="AC11" s="28">
        <f>Таблица13564[[#This Row],[Сумма ПБ за УЧ]]+Таблица13564[[#This Row],[Сумма ПБ за ПЧ]]</f>
        <v>0</v>
      </c>
      <c r="AD11" s="48">
        <f>Таблица13564[[#This Row],[Общее количество  ПБ]]/20</f>
        <v>0</v>
      </c>
      <c r="AE11" s="28"/>
      <c r="AF11" s="28"/>
      <c r="AG11" s="66"/>
    </row>
    <row r="12" spans="1:33" ht="15.5" thickBot="1" x14ac:dyDescent="0.35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4"/>
      <c r="K12" s="45"/>
      <c r="L12" s="46"/>
      <c r="M12" s="44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5"/>
      <c r="Z12" s="46"/>
      <c r="AA12" s="14">
        <f>SUM(Таблица13564[[#This Row],[Д1]:[П3]])</f>
        <v>0</v>
      </c>
      <c r="AB12" s="29">
        <f>SUM(Таблица13564[[#This Row],[З5]:[Т2]])</f>
        <v>0</v>
      </c>
      <c r="AC12" s="29">
        <f>Таблица13564[[#This Row],[Сумма ПБ за УЧ]]+Таблица13564[[#This Row],[Сумма ПБ за ПЧ]]</f>
        <v>0</v>
      </c>
      <c r="AD12" s="49">
        <f>Таблица13564[[#This Row],[Общее количество  ПБ]]/20</f>
        <v>0</v>
      </c>
      <c r="AE12" s="29"/>
      <c r="AF12" s="29"/>
      <c r="AG12" s="67"/>
    </row>
    <row r="15" spans="1:33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</row>
    <row r="16" spans="1:33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</row>
    <row r="17" spans="2:33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</row>
  </sheetData>
  <mergeCells count="14">
    <mergeCell ref="J7:L7"/>
    <mergeCell ref="M7:O7"/>
    <mergeCell ref="B15:AG17"/>
    <mergeCell ref="Y7:Z7"/>
    <mergeCell ref="A1:AG1"/>
    <mergeCell ref="D2:AG2"/>
    <mergeCell ref="E3:F3"/>
    <mergeCell ref="H3:I3"/>
    <mergeCell ref="A6:D7"/>
    <mergeCell ref="E6:O6"/>
    <mergeCell ref="P6:Z6"/>
    <mergeCell ref="AA6:AG7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4">
    <pageSetUpPr fitToPage="1"/>
  </sheetPr>
  <dimension ref="A1:AG17"/>
  <sheetViews>
    <sheetView workbookViewId="0">
      <selection activeCell="E18" sqref="E18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19.45312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26" width="6.7265625" style="12" customWidth="1"/>
    <col min="27" max="28" width="10.7265625" style="9" customWidth="1"/>
    <col min="29" max="30" width="12.453125" style="9" customWidth="1"/>
    <col min="31" max="33" width="14.81640625" style="9" customWidth="1"/>
    <col min="34" max="34" width="18" style="38" customWidth="1"/>
    <col min="35" max="16384" width="9.1796875" style="38"/>
  </cols>
  <sheetData>
    <row r="1" spans="1:33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3" ht="15.5" thickBot="1" x14ac:dyDescent="0.35">
      <c r="A4" s="33" t="s">
        <v>17</v>
      </c>
      <c r="D4" s="30" t="s">
        <v>82</v>
      </c>
    </row>
    <row r="5" spans="1:33" ht="18" thickBot="1" x14ac:dyDescent="0.35">
      <c r="A5" s="40"/>
    </row>
    <row r="6" spans="1:33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2"/>
      <c r="AA6" s="80" t="s">
        <v>14</v>
      </c>
      <c r="AB6" s="81"/>
      <c r="AC6" s="81"/>
      <c r="AD6" s="81"/>
      <c r="AE6" s="81"/>
      <c r="AF6" s="81"/>
      <c r="AG6" s="82"/>
    </row>
    <row r="7" spans="1:33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 t="s">
        <v>11</v>
      </c>
      <c r="K7" s="72"/>
      <c r="L7" s="72"/>
      <c r="M7" s="72" t="s">
        <v>12</v>
      </c>
      <c r="N7" s="72"/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73" t="s">
        <v>77</v>
      </c>
      <c r="Y7" s="74"/>
      <c r="Z7" s="75"/>
      <c r="AA7" s="83"/>
      <c r="AB7" s="84"/>
      <c r="AC7" s="84"/>
      <c r="AD7" s="84"/>
      <c r="AE7" s="84"/>
      <c r="AF7" s="84"/>
      <c r="AG7" s="85"/>
    </row>
    <row r="8" spans="1:33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55" t="s">
        <v>28</v>
      </c>
      <c r="G8" s="56" t="s">
        <v>29</v>
      </c>
      <c r="H8" s="55" t="s">
        <v>30</v>
      </c>
      <c r="I8" s="57" t="s">
        <v>31</v>
      </c>
      <c r="J8" s="55" t="s">
        <v>41</v>
      </c>
      <c r="K8" s="57" t="s">
        <v>42</v>
      </c>
      <c r="L8" s="56" t="s">
        <v>43</v>
      </c>
      <c r="M8" s="55" t="s">
        <v>44</v>
      </c>
      <c r="N8" s="57" t="s">
        <v>45</v>
      </c>
      <c r="O8" s="56" t="s">
        <v>73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70" t="s">
        <v>26</v>
      </c>
      <c r="Y8" s="70" t="s">
        <v>27</v>
      </c>
      <c r="Z8" s="70" t="s">
        <v>83</v>
      </c>
      <c r="AA8" s="59" t="s">
        <v>80</v>
      </c>
      <c r="AB8" s="59" t="s">
        <v>81</v>
      </c>
      <c r="AC8" s="60" t="s">
        <v>70</v>
      </c>
      <c r="AD8" s="60" t="s">
        <v>78</v>
      </c>
      <c r="AE8" s="60" t="s">
        <v>99</v>
      </c>
      <c r="AF8" s="60" t="s">
        <v>98</v>
      </c>
      <c r="AG8" s="60" t="s">
        <v>13</v>
      </c>
    </row>
    <row r="9" spans="1:33" s="39" customFormat="1" x14ac:dyDescent="0.35">
      <c r="A9" s="15" t="s">
        <v>1</v>
      </c>
      <c r="B9" s="16" t="s">
        <v>84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19">
        <v>1</v>
      </c>
      <c r="K9" s="21">
        <v>1</v>
      </c>
      <c r="L9" s="20">
        <v>1</v>
      </c>
      <c r="M9" s="19">
        <v>1</v>
      </c>
      <c r="N9" s="21">
        <v>1</v>
      </c>
      <c r="O9" s="20">
        <v>1</v>
      </c>
      <c r="P9" s="17" t="s">
        <v>5</v>
      </c>
      <c r="Q9" s="18">
        <v>0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21">
        <v>1</v>
      </c>
      <c r="Y9" s="21">
        <v>1</v>
      </c>
      <c r="Z9" s="20">
        <v>1</v>
      </c>
      <c r="AA9" s="18">
        <f>SUM(Таблица1356[[#This Row],[Д1]:[П3]])</f>
        <v>10</v>
      </c>
      <c r="AB9" s="20">
        <f>SUM(Таблица1356[[#This Row],[З5]:[Т3]])</f>
        <v>9</v>
      </c>
      <c r="AC9" s="20">
        <f>Таблица1356[[#This Row],[Сумма ПБ за УЧ]]+Таблица1356[[#This Row],[Сумма ПБ за ПЧ]]</f>
        <v>19</v>
      </c>
      <c r="AD9" s="47">
        <f>Таблица1356[[#This Row],[Общее количество  ПБ]]/20</f>
        <v>0.95</v>
      </c>
      <c r="AE9" s="20" t="s">
        <v>79</v>
      </c>
      <c r="AF9" s="20" t="s">
        <v>79</v>
      </c>
      <c r="AG9" s="65" t="s">
        <v>79</v>
      </c>
    </row>
    <row r="10" spans="1:33" x14ac:dyDescent="0.3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2"/>
      <c r="K10" s="24"/>
      <c r="L10" s="23"/>
      <c r="M10" s="22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24"/>
      <c r="Y10" s="24"/>
      <c r="Z10" s="23"/>
      <c r="AA10" s="13">
        <f>SUM(Таблица1356[[#This Row],[Д1]:[П3]])</f>
        <v>0</v>
      </c>
      <c r="AB10" s="28">
        <f>SUM(Таблица1356[[#This Row],[З5]:[Т3]])</f>
        <v>0</v>
      </c>
      <c r="AC10" s="28">
        <f>Таблица1356[[#This Row],[Сумма ПБ за УЧ]]+Таблица1356[[#This Row],[Сумма ПБ за ПЧ]]</f>
        <v>0</v>
      </c>
      <c r="AD10" s="48">
        <f>Таблица1356[[#This Row],[Общее количество  ПБ]]/20</f>
        <v>0</v>
      </c>
      <c r="AE10" s="28"/>
      <c r="AF10" s="28"/>
      <c r="AG10" s="66"/>
    </row>
    <row r="11" spans="1:33" x14ac:dyDescent="0.3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2"/>
      <c r="K11" s="24"/>
      <c r="L11" s="23"/>
      <c r="M11" s="22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24"/>
      <c r="Y11" s="24"/>
      <c r="Z11" s="23"/>
      <c r="AA11" s="13">
        <f>SUM(Таблица1356[[#This Row],[Д1]:[П3]])</f>
        <v>0</v>
      </c>
      <c r="AB11" s="28">
        <f>SUM(Таблица1356[[#This Row],[З5]:[Т3]])</f>
        <v>0</v>
      </c>
      <c r="AC11" s="28">
        <f>Таблица1356[[#This Row],[Сумма ПБ за УЧ]]+Таблица1356[[#This Row],[Сумма ПБ за ПЧ]]</f>
        <v>0</v>
      </c>
      <c r="AD11" s="48">
        <f>Таблица1356[[#This Row],[Общее количество  ПБ]]/20</f>
        <v>0</v>
      </c>
      <c r="AE11" s="28"/>
      <c r="AF11" s="28"/>
      <c r="AG11" s="66"/>
    </row>
    <row r="12" spans="1:33" ht="15.5" thickBot="1" x14ac:dyDescent="0.35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4"/>
      <c r="K12" s="45"/>
      <c r="L12" s="46"/>
      <c r="M12" s="44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5"/>
      <c r="Y12" s="45"/>
      <c r="Z12" s="46"/>
      <c r="AA12" s="14">
        <f>SUM(Таблица1356[[#This Row],[Д1]:[П3]])</f>
        <v>0</v>
      </c>
      <c r="AB12" s="29">
        <f>SUM(Таблица1356[[#This Row],[З5]:[Т3]])</f>
        <v>0</v>
      </c>
      <c r="AC12" s="29">
        <f>Таблица1356[[#This Row],[Сумма ПБ за УЧ]]+Таблица1356[[#This Row],[Сумма ПБ за ПЧ]]</f>
        <v>0</v>
      </c>
      <c r="AD12" s="49">
        <f>Таблица1356[[#This Row],[Общее количество  ПБ]]/20</f>
        <v>0</v>
      </c>
      <c r="AE12" s="29"/>
      <c r="AF12" s="29"/>
      <c r="AG12" s="67"/>
    </row>
    <row r="15" spans="1:33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</row>
    <row r="16" spans="1:33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</row>
    <row r="17" spans="2:33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</row>
  </sheetData>
  <mergeCells count="14">
    <mergeCell ref="J7:L7"/>
    <mergeCell ref="M7:O7"/>
    <mergeCell ref="B15:AG17"/>
    <mergeCell ref="X7:Z7"/>
    <mergeCell ref="A1:AG1"/>
    <mergeCell ref="D2:AG2"/>
    <mergeCell ref="E3:F3"/>
    <mergeCell ref="H3:I3"/>
    <mergeCell ref="A6:D7"/>
    <mergeCell ref="E6:O6"/>
    <mergeCell ref="P6:Z6"/>
    <mergeCell ref="AA6:AG7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">
    <pageSetUpPr fitToPage="1"/>
  </sheetPr>
  <dimension ref="A1:AG17"/>
  <sheetViews>
    <sheetView workbookViewId="0">
      <selection activeCell="A2" sqref="A2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19.45312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26" width="6.7265625" style="12" customWidth="1"/>
    <col min="27" max="28" width="10.7265625" style="9" customWidth="1"/>
    <col min="29" max="30" width="12.453125" style="9" customWidth="1"/>
    <col min="31" max="33" width="14.81640625" style="9" customWidth="1"/>
    <col min="34" max="34" width="18" style="38" customWidth="1"/>
    <col min="35" max="16384" width="9.1796875" style="38"/>
  </cols>
  <sheetData>
    <row r="1" spans="1:33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3" ht="15.5" thickBot="1" x14ac:dyDescent="0.35">
      <c r="A4" s="33" t="s">
        <v>17</v>
      </c>
      <c r="D4" s="30" t="s">
        <v>72</v>
      </c>
    </row>
    <row r="5" spans="1:33" ht="18" thickBot="1" x14ac:dyDescent="0.35">
      <c r="A5" s="40"/>
    </row>
    <row r="6" spans="1:33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2"/>
      <c r="AA6" s="80" t="s">
        <v>14</v>
      </c>
      <c r="AB6" s="81"/>
      <c r="AC6" s="81"/>
      <c r="AD6" s="81"/>
      <c r="AE6" s="81"/>
      <c r="AF6" s="81"/>
      <c r="AG6" s="82"/>
    </row>
    <row r="7" spans="1:33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 t="s">
        <v>11</v>
      </c>
      <c r="K7" s="72"/>
      <c r="L7" s="72"/>
      <c r="M7" s="72" t="s">
        <v>12</v>
      </c>
      <c r="N7" s="72"/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73" t="s">
        <v>57</v>
      </c>
      <c r="X7" s="75"/>
      <c r="Y7" s="73" t="s">
        <v>77</v>
      </c>
      <c r="Z7" s="75"/>
      <c r="AA7" s="83"/>
      <c r="AB7" s="84"/>
      <c r="AC7" s="84"/>
      <c r="AD7" s="84"/>
      <c r="AE7" s="84"/>
      <c r="AF7" s="84"/>
      <c r="AG7" s="85"/>
    </row>
    <row r="8" spans="1:33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55" t="s">
        <v>28</v>
      </c>
      <c r="G8" s="56" t="s">
        <v>29</v>
      </c>
      <c r="H8" s="55" t="s">
        <v>30</v>
      </c>
      <c r="I8" s="57" t="s">
        <v>31</v>
      </c>
      <c r="J8" s="55" t="s">
        <v>41</v>
      </c>
      <c r="K8" s="57" t="s">
        <v>42</v>
      </c>
      <c r="L8" s="56" t="s">
        <v>43</v>
      </c>
      <c r="M8" s="55" t="s">
        <v>44</v>
      </c>
      <c r="N8" s="57" t="s">
        <v>45</v>
      </c>
      <c r="O8" s="56" t="s">
        <v>73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5" t="s">
        <v>75</v>
      </c>
      <c r="X8" s="56" t="s">
        <v>76</v>
      </c>
      <c r="Y8" s="70" t="s">
        <v>26</v>
      </c>
      <c r="Z8" s="70" t="s">
        <v>27</v>
      </c>
      <c r="AA8" s="59" t="s">
        <v>80</v>
      </c>
      <c r="AB8" s="59" t="s">
        <v>81</v>
      </c>
      <c r="AC8" s="60" t="s">
        <v>70</v>
      </c>
      <c r="AD8" s="60" t="s">
        <v>78</v>
      </c>
      <c r="AE8" s="60" t="s">
        <v>97</v>
      </c>
      <c r="AF8" s="60" t="s">
        <v>102</v>
      </c>
      <c r="AG8" s="60" t="s">
        <v>13</v>
      </c>
    </row>
    <row r="9" spans="1:33" s="39" customFormat="1" x14ac:dyDescent="0.35">
      <c r="A9" s="15" t="s">
        <v>1</v>
      </c>
      <c r="B9" s="16" t="s">
        <v>85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0</v>
      </c>
      <c r="J9" s="19">
        <v>0</v>
      </c>
      <c r="K9" s="21">
        <v>1</v>
      </c>
      <c r="L9" s="20">
        <v>1</v>
      </c>
      <c r="M9" s="19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21">
        <v>1</v>
      </c>
      <c r="X9" s="20">
        <v>1</v>
      </c>
      <c r="Y9" s="21">
        <v>1</v>
      </c>
      <c r="Z9" s="20">
        <v>1</v>
      </c>
      <c r="AA9" s="18">
        <f>SUM(Таблица135[[#This Row],[Д1]:[П3]])</f>
        <v>8</v>
      </c>
      <c r="AB9" s="20">
        <f>SUM(Таблица135[[#This Row],[З5]:[Т2]])</f>
        <v>10</v>
      </c>
      <c r="AC9" s="20">
        <f>Таблица135[[#This Row],[Сумма ПБ за УЧ]]+Таблица135[[#This Row],[Сумма ПБ за ПЧ]]</f>
        <v>18</v>
      </c>
      <c r="AD9" s="47">
        <f>Таблица135[[#This Row],[Общее количество  ПБ]]/20</f>
        <v>0.9</v>
      </c>
      <c r="AE9" s="20" t="s">
        <v>79</v>
      </c>
      <c r="AF9" s="20" t="s">
        <v>16</v>
      </c>
      <c r="AG9" s="65" t="s">
        <v>16</v>
      </c>
    </row>
    <row r="10" spans="1:33" x14ac:dyDescent="0.3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2"/>
      <c r="K10" s="24"/>
      <c r="L10" s="23"/>
      <c r="M10" s="22"/>
      <c r="N10" s="24"/>
      <c r="O10" s="23"/>
      <c r="P10" s="10"/>
      <c r="Q10" s="50"/>
      <c r="R10" s="50"/>
      <c r="S10" s="50"/>
      <c r="T10" s="22"/>
      <c r="U10" s="50"/>
      <c r="V10" s="50"/>
      <c r="W10" s="24"/>
      <c r="X10" s="23"/>
      <c r="Y10" s="24"/>
      <c r="Z10" s="23"/>
      <c r="AA10" s="13">
        <f>SUM(Таблица135[[#This Row],[Д1]:[П3]])</f>
        <v>0</v>
      </c>
      <c r="AB10" s="28">
        <f>SUM(Таблица135[[#This Row],[З5]:[Т2]])</f>
        <v>0</v>
      </c>
      <c r="AC10" s="28">
        <f>Таблица135[[#This Row],[Сумма ПБ за УЧ]]+Таблица135[[#This Row],[Сумма ПБ за ПЧ]]</f>
        <v>0</v>
      </c>
      <c r="AD10" s="48">
        <f>Таблица135[[#This Row],[Общее количество  ПБ]]/20</f>
        <v>0</v>
      </c>
      <c r="AE10" s="28"/>
      <c r="AF10" s="28"/>
      <c r="AG10" s="66"/>
    </row>
    <row r="11" spans="1:33" x14ac:dyDescent="0.3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2"/>
      <c r="K11" s="24"/>
      <c r="L11" s="23"/>
      <c r="M11" s="22"/>
      <c r="N11" s="24"/>
      <c r="O11" s="23"/>
      <c r="P11" s="10"/>
      <c r="Q11" s="50"/>
      <c r="R11" s="50"/>
      <c r="S11" s="50"/>
      <c r="T11" s="22"/>
      <c r="U11" s="50"/>
      <c r="V11" s="50"/>
      <c r="W11" s="24"/>
      <c r="X11" s="23"/>
      <c r="Y11" s="24"/>
      <c r="Z11" s="23"/>
      <c r="AA11" s="13">
        <f>SUM(Таблица135[[#This Row],[Д1]:[П3]])</f>
        <v>0</v>
      </c>
      <c r="AB11" s="28">
        <f>SUM(Таблица135[[#This Row],[З5]:[Т2]])</f>
        <v>0</v>
      </c>
      <c r="AC11" s="28">
        <f>Таблица135[[#This Row],[Сумма ПБ за УЧ]]+Таблица135[[#This Row],[Сумма ПБ за ПЧ]]</f>
        <v>0</v>
      </c>
      <c r="AD11" s="48">
        <f>Таблица135[[#This Row],[Общее количество  ПБ]]/20</f>
        <v>0</v>
      </c>
      <c r="AE11" s="28"/>
      <c r="AF11" s="28"/>
      <c r="AG11" s="66"/>
    </row>
    <row r="12" spans="1:33" ht="15.5" thickBot="1" x14ac:dyDescent="0.35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4"/>
      <c r="K12" s="45"/>
      <c r="L12" s="46"/>
      <c r="M12" s="44"/>
      <c r="N12" s="45"/>
      <c r="O12" s="46"/>
      <c r="P12" s="11"/>
      <c r="Q12" s="43"/>
      <c r="R12" s="43"/>
      <c r="S12" s="43"/>
      <c r="T12" s="44"/>
      <c r="U12" s="43"/>
      <c r="V12" s="43"/>
      <c r="W12" s="45"/>
      <c r="X12" s="46"/>
      <c r="Y12" s="45"/>
      <c r="Z12" s="46"/>
      <c r="AA12" s="14">
        <f>SUM(Таблица135[[#This Row],[Д1]:[П3]])</f>
        <v>0</v>
      </c>
      <c r="AB12" s="29">
        <f>SUM(Таблица135[[#This Row],[З5]:[Т2]])</f>
        <v>0</v>
      </c>
      <c r="AC12" s="29">
        <f>Таблица135[[#This Row],[Сумма ПБ за УЧ]]+Таблица135[[#This Row],[Сумма ПБ за ПЧ]]</f>
        <v>0</v>
      </c>
      <c r="AD12" s="49">
        <f>Таблица135[[#This Row],[Общее количество  ПБ]]/20</f>
        <v>0</v>
      </c>
      <c r="AE12" s="29"/>
      <c r="AF12" s="29"/>
      <c r="AG12" s="67"/>
    </row>
    <row r="15" spans="1:33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</row>
    <row r="16" spans="1:33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</row>
    <row r="17" spans="2:33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</row>
  </sheetData>
  <mergeCells count="15">
    <mergeCell ref="B15:AG17"/>
    <mergeCell ref="P6:Z6"/>
    <mergeCell ref="Y7:Z7"/>
    <mergeCell ref="A1:AG1"/>
    <mergeCell ref="D2:AG2"/>
    <mergeCell ref="E3:F3"/>
    <mergeCell ref="H3:I3"/>
    <mergeCell ref="A6:D7"/>
    <mergeCell ref="E6:O6"/>
    <mergeCell ref="AA6:AG7"/>
    <mergeCell ref="F7:G7"/>
    <mergeCell ref="H7:I7"/>
    <mergeCell ref="J7:L7"/>
    <mergeCell ref="M7:O7"/>
    <mergeCell ref="W7:X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11 класс</vt:lpstr>
      <vt:lpstr>10 класс</vt:lpstr>
      <vt:lpstr>9 класс</vt:lpstr>
      <vt:lpstr>8 класс</vt:lpstr>
      <vt:lpstr>7 класс</vt:lpstr>
      <vt:lpstr>6 класс</vt:lpstr>
      <vt:lpstr>5 класс</vt:lpstr>
      <vt:lpstr>4 класс</vt:lpstr>
      <vt:lpstr>3 класс</vt:lpstr>
      <vt:lpstr>2 класс</vt:lpstr>
      <vt:lpstr>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Ореховы</dc:creator>
  <cp:lastModifiedBy>Содномова Жаргалма Соктоевна</cp:lastModifiedBy>
  <cp:lastPrinted>2025-03-21T09:03:33Z</cp:lastPrinted>
  <dcterms:created xsi:type="dcterms:W3CDTF">2015-06-05T18:19:34Z</dcterms:created>
  <dcterms:modified xsi:type="dcterms:W3CDTF">2025-03-24T01:25:44Z</dcterms:modified>
</cp:coreProperties>
</file>